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015" windowHeight="10455" activeTab="0"/>
  </bookViews>
  <sheets>
    <sheet name="Ветровое давление" sheetId="1" r:id="rId1"/>
    <sheet name="Таблицы СНиП" sheetId="2" r:id="rId2"/>
    <sheet name="Лист3" sheetId="3" r:id="rId3"/>
  </sheets>
  <definedNames>
    <definedName name="w0__кПа">'Таблицы СНиП'!$B$4:$I$4</definedName>
    <definedName name="Ветровые_районы">'Таблицы СНиП'!$B$3:$I$3</definedName>
    <definedName name="Высота">'Таблицы СНиП'!$A$9:$A$23</definedName>
    <definedName name="Высота__таблица">'Ветровое давление'!$A$43:$A$331</definedName>
    <definedName name="Значения_P">'Таблицы СНиП'!$A$28:$A$34</definedName>
    <definedName name="Значения_V">'Таблицы СНиП'!$B$28:$H$34</definedName>
    <definedName name="Значения_X">'Таблицы СНиП'!$B$27:$H$27</definedName>
    <definedName name="Значения_по_высоте_E">'Таблицы СНиП'!$E$9:$G$23</definedName>
    <definedName name="Значения_по_высоте_k">'Таблицы СНиП'!$B$9:$D$23</definedName>
    <definedName name="Нормативное_давление_на_высоте__таблица">'Ветровое давление'!$C$43:$C$331</definedName>
    <definedName name="Расчетное_давление_на_высоте__таблица">'Ветровое давление'!$D$43:$D$331</definedName>
    <definedName name="Суммарная_нормативное_давление_по_высоте">'Ветровое давление'!$K$43:$K$331</definedName>
    <definedName name="Суммарная_расчетное_давление_по_высоте">'Ветровое давление'!$L$43:$L$331</definedName>
    <definedName name="Тип_местности_для_E">'Таблицы СНиП'!$E$8:$G$8</definedName>
    <definedName name="Тип_местности_для_K">'Таблицы СНиП'!$B$8:$D$8</definedName>
  </definedNames>
  <calcPr fullCalcOnLoad="1"/>
</workbook>
</file>

<file path=xl/sharedStrings.xml><?xml version="1.0" encoding="utf-8"?>
<sst xmlns="http://schemas.openxmlformats.org/spreadsheetml/2006/main" count="93" uniqueCount="84">
  <si>
    <t>Ia</t>
  </si>
  <si>
    <t>I</t>
  </si>
  <si>
    <t>II</t>
  </si>
  <si>
    <t>III</t>
  </si>
  <si>
    <t>IV</t>
  </si>
  <si>
    <t>V</t>
  </si>
  <si>
    <t>VI</t>
  </si>
  <si>
    <t>VII</t>
  </si>
  <si>
    <t xml:space="preserve">Ветровые районы </t>
  </si>
  <si>
    <t>Шаг сканирования, м</t>
  </si>
  <si>
    <t>Высота, м</t>
  </si>
  <si>
    <t>Таблица давления</t>
  </si>
  <si>
    <t>Первая точка</t>
  </si>
  <si>
    <t>Вторая точка</t>
  </si>
  <si>
    <r>
      <t>w</t>
    </r>
    <r>
      <rPr>
        <vertAlign val="subscript"/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, кПа</t>
    </r>
  </si>
  <si>
    <t>Нормативное среднее давление на высоте, кПа</t>
  </si>
  <si>
    <t>Исходные данные для расчета</t>
  </si>
  <si>
    <t>Тип сооружения</t>
  </si>
  <si>
    <t>ZOY</t>
  </si>
  <si>
    <r>
      <t>Средняя площадь нормативная, кПа</t>
    </r>
    <r>
      <rPr>
        <sz val="11"/>
        <color indexed="8"/>
        <rFont val="Calibri"/>
        <family val="2"/>
      </rPr>
      <t>∙м</t>
    </r>
  </si>
  <si>
    <r>
      <t>Средняя площадь расчетная, кПа</t>
    </r>
    <r>
      <rPr>
        <sz val="11"/>
        <color indexed="8"/>
        <rFont val="Calibri"/>
        <family val="2"/>
      </rPr>
      <t>∙м</t>
    </r>
  </si>
  <si>
    <t>Значение коэф. K на высоте для среднего давления</t>
  </si>
  <si>
    <t>Высота Z, м</t>
  </si>
  <si>
    <t>Значение коэф. ξ на высоте для пульсационной составляющей давления</t>
  </si>
  <si>
    <t>Нормативное значение ветрового давления, кПа</t>
  </si>
  <si>
    <t>Тип местности, п. 6.5</t>
  </si>
  <si>
    <t>Ветровой район по карте 3, приложение 5</t>
  </si>
  <si>
    <t>Значение  аэродинамического коэффициента C, п. 6.6</t>
  </si>
  <si>
    <t>Основная координатная плоскость, параллельно которой расположена расчетная поверхность, п. 6.9, табл. 10 (см. рисунок)</t>
  </si>
  <si>
    <t>1. Местность для расчета</t>
  </si>
  <si>
    <t>А - открытые побережья морей, озер и водохранилищ, пустыни, степи, лесостепи, тундра;</t>
  </si>
  <si>
    <t>В - городские территории, лесные массивы и другие местности, равномерно покрытые препятствиями высотой более 10 м;</t>
  </si>
  <si>
    <t>С - городские районы с застройкой зданиями высотой более 25 м.</t>
  </si>
  <si>
    <t>A</t>
  </si>
  <si>
    <t>B</t>
  </si>
  <si>
    <t>C</t>
  </si>
  <si>
    <t>2. Параметры сооружения</t>
  </si>
  <si>
    <t xml:space="preserve">В - многоэтажные здания с постоянными по высоте жесткостью, массой и шириной наветренной поверхности </t>
  </si>
  <si>
    <r>
      <t>Б - сооружения (и их конструктивных элементы), которые можно рассматривать как систему с одной степенью свободы (поперечные рамы одноэтажных производственных зданий, водонапорные башни и т.д.), при f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&lt; f</t>
    </r>
    <r>
      <rPr>
        <vertAlign val="subscript"/>
        <sz val="11"/>
        <color indexed="8"/>
        <rFont val="Calibri"/>
        <family val="2"/>
      </rPr>
      <t>L</t>
    </r>
  </si>
  <si>
    <r>
      <t>А - сооружения (и их конструктивных элементы), у которых первая частота собственных колебаний f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, Гц, больше предельного значения собственной частоты f</t>
    </r>
    <r>
      <rPr>
        <vertAlign val="subscript"/>
        <sz val="11"/>
        <color indexed="8"/>
        <rFont val="Calibri"/>
        <family val="2"/>
      </rPr>
      <t>L</t>
    </r>
    <r>
      <rPr>
        <sz val="11"/>
        <color indexed="8"/>
        <rFont val="Calibri"/>
        <family val="2"/>
      </rPr>
      <t>;</t>
    </r>
  </si>
  <si>
    <r>
      <t xml:space="preserve">Значение логарифмического декремента колебаний </t>
    </r>
    <r>
      <rPr>
        <sz val="11"/>
        <color indexed="8"/>
        <rFont val="Calibri"/>
        <family val="2"/>
      </rPr>
      <t>δ</t>
    </r>
  </si>
  <si>
    <t>δ=0.30 - для железобетонных и каменных сооружений, а также для зданий со стальным каркасом при наличии ограждающих конструкций</t>
  </si>
  <si>
    <t>δ=0.15 -для стальных башен, мачт, футерованных дымовых труб, аппаратов колонного типа, в том числе на железобетонных постаментах</t>
  </si>
  <si>
    <t>Для зданий типа А</t>
  </si>
  <si>
    <t>Таблица 5</t>
  </si>
  <si>
    <t>Коэффициент K по высоте здания</t>
  </si>
  <si>
    <r>
      <t xml:space="preserve">Коэффициент пульсаций давления ветра </t>
    </r>
    <r>
      <rPr>
        <sz val="11"/>
        <color indexed="8"/>
        <rFont val="Calibri"/>
        <family val="2"/>
      </rPr>
      <t>ξ для типов местности</t>
    </r>
  </si>
  <si>
    <t>Таблицы 6, 7</t>
  </si>
  <si>
    <t>Таблица 9</t>
  </si>
  <si>
    <r>
      <t xml:space="preserve">Коэффициент </t>
    </r>
    <r>
      <rPr>
        <sz val="12"/>
        <color indexed="8"/>
        <rFont val="Calibri"/>
        <family val="2"/>
      </rPr>
      <t>ν</t>
    </r>
    <r>
      <rPr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при χ, м, равных</t>
    </r>
  </si>
  <si>
    <r>
      <rPr>
        <sz val="12"/>
        <color indexed="8"/>
        <rFont val="Calibri"/>
        <family val="2"/>
      </rPr>
      <t>ρ</t>
    </r>
    <r>
      <rPr>
        <sz val="12"/>
        <color indexed="8"/>
        <rFont val="Calibri"/>
        <family val="2"/>
      </rPr>
      <t>, м</t>
    </r>
  </si>
  <si>
    <t>Ширина здания b, м  (см. рисунок)</t>
  </si>
  <si>
    <t>Длина здания a, м  (см. рисунок)</t>
  </si>
  <si>
    <t>Высота здания  здания h, м  (см. рисунок)</t>
  </si>
  <si>
    <t>ρ, м</t>
  </si>
  <si>
    <t>χ, м</t>
  </si>
  <si>
    <t>ν</t>
  </si>
  <si>
    <r>
      <t>Нормативное значение пульсационной составляющей ветровой нагрузки w</t>
    </r>
    <r>
      <rPr>
        <vertAlign val="subscript"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>, кПа</t>
    </r>
  </si>
  <si>
    <r>
      <t>Нормативная средняя составляющая ветрового давления по высоте w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, кПа</t>
    </r>
  </si>
  <si>
    <r>
      <t>Расчетная средняя составляющая ветрового давления по высоте w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, кПа</t>
    </r>
  </si>
  <si>
    <r>
      <t>Расчетное значение пульсационной составляющей ветровой нагрузки w</t>
    </r>
    <r>
      <rPr>
        <vertAlign val="subscript"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>, кПа</t>
    </r>
  </si>
  <si>
    <r>
      <t>Суммарное нормативное значение ветровой нагрузки w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+w</t>
    </r>
    <r>
      <rPr>
        <vertAlign val="subscript"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>, кПа</t>
    </r>
  </si>
  <si>
    <r>
      <t>Суммарное расчетное значение ветровой нагрузки w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+w</t>
    </r>
    <r>
      <rPr>
        <vertAlign val="subscript"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>, кПа</t>
    </r>
  </si>
  <si>
    <t>Для зданий типа Б</t>
  </si>
  <si>
    <t>ε</t>
  </si>
  <si>
    <t>ξ</t>
  </si>
  <si>
    <t>Для зданий типа В</t>
  </si>
  <si>
    <r>
      <t>Первая частота собственных колебаний сооружения f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, Гц (только для зданий типа Б или В)</t>
    </r>
  </si>
  <si>
    <r>
      <t>w</t>
    </r>
    <r>
      <rPr>
        <vertAlign val="subscript"/>
        <sz val="11"/>
        <color indexed="8"/>
        <rFont val="Calibri"/>
        <family val="2"/>
      </rPr>
      <t>ph</t>
    </r>
    <r>
      <rPr>
        <sz val="11"/>
        <color indexed="8"/>
        <rFont val="Calibri"/>
        <family val="2"/>
      </rPr>
      <t>, кПа</t>
    </r>
  </si>
  <si>
    <t>Нормативное суммарное давление на высоте, кПа</t>
  </si>
  <si>
    <t>Расчетное среднее давление на высоте, кПа</t>
  </si>
  <si>
    <t>Расчетное суммарное давление на высоте, кПа</t>
  </si>
  <si>
    <r>
      <t>Площадь средняя нормативная, кПа</t>
    </r>
    <r>
      <rPr>
        <sz val="11"/>
        <color indexed="8"/>
        <rFont val="Calibri"/>
        <family val="2"/>
      </rPr>
      <t>∙м</t>
    </r>
  </si>
  <si>
    <r>
      <t>Площадь средняя расчетная, кПа</t>
    </r>
    <r>
      <rPr>
        <sz val="11"/>
        <color indexed="8"/>
        <rFont val="Calibri"/>
        <family val="2"/>
      </rPr>
      <t>∙м</t>
    </r>
  </si>
  <si>
    <r>
      <t>Площадь суммарная нормативная, кПа</t>
    </r>
    <r>
      <rPr>
        <sz val="11"/>
        <color indexed="8"/>
        <rFont val="Calibri"/>
        <family val="2"/>
      </rPr>
      <t>∙м</t>
    </r>
  </si>
  <si>
    <r>
      <t>Площадь нормативной средней эпюры между точками, кПа</t>
    </r>
    <r>
      <rPr>
        <sz val="11"/>
        <color indexed="8"/>
        <rFont val="Calibri"/>
        <family val="2"/>
      </rPr>
      <t>∙м</t>
    </r>
  </si>
  <si>
    <r>
      <t>Площадь нормативной суммарной эпюры между точками, кПа</t>
    </r>
    <r>
      <rPr>
        <sz val="11"/>
        <color indexed="8"/>
        <rFont val="Calibri"/>
        <family val="2"/>
      </rPr>
      <t>∙м</t>
    </r>
  </si>
  <si>
    <r>
      <t>Суммарная площадь нормативная, кПа</t>
    </r>
    <r>
      <rPr>
        <sz val="11"/>
        <color indexed="8"/>
        <rFont val="Calibri"/>
        <family val="2"/>
      </rPr>
      <t>∙м</t>
    </r>
  </si>
  <si>
    <r>
      <t>Площадь суммарная расчетная, кПа</t>
    </r>
    <r>
      <rPr>
        <sz val="11"/>
        <color indexed="8"/>
        <rFont val="Calibri"/>
        <family val="2"/>
      </rPr>
      <t>∙м</t>
    </r>
  </si>
  <si>
    <r>
      <t>Суммарная площадь расчетная, кПа</t>
    </r>
    <r>
      <rPr>
        <sz val="11"/>
        <color indexed="8"/>
        <rFont val="Calibri"/>
        <family val="2"/>
      </rPr>
      <t>∙м</t>
    </r>
  </si>
  <si>
    <r>
      <t>Площадь расчетной средней эпюры между точками, кПа</t>
    </r>
    <r>
      <rPr>
        <sz val="11"/>
        <color indexed="8"/>
        <rFont val="Calibri"/>
        <family val="2"/>
      </rPr>
      <t>∙м</t>
    </r>
  </si>
  <si>
    <t>Результаты расчета</t>
  </si>
  <si>
    <r>
      <t>Площадь расчетной суммарной эпюры между точками, кПа</t>
    </r>
    <r>
      <rPr>
        <sz val="11"/>
        <color indexed="8"/>
        <rFont val="Calibri"/>
        <family val="2"/>
      </rPr>
      <t>∙м</t>
    </r>
  </si>
  <si>
    <t>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</si>
</sst>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8">
    <font>
      <sz val="11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/>
      <bottom style="thin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medium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medium"/>
      <top/>
      <bottom style="medium"/>
    </border>
    <border>
      <left/>
      <right style="double"/>
      <top/>
      <bottom/>
    </border>
    <border>
      <left style="double"/>
      <right style="medium"/>
      <top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/>
    </border>
    <border>
      <left style="thin"/>
      <right style="double"/>
      <top style="medium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double"/>
      <top/>
      <bottom/>
    </border>
    <border>
      <left style="double"/>
      <right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 style="medium"/>
      <bottom style="medium"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2" fontId="2" fillId="24" borderId="13" xfId="0" applyNumberFormat="1" applyFont="1" applyFill="1" applyBorder="1" applyAlignment="1">
      <alignment horizontal="center" vertical="top" wrapText="1"/>
    </xf>
    <xf numFmtId="2" fontId="2" fillId="24" borderId="14" xfId="0" applyNumberFormat="1" applyFont="1" applyFill="1" applyBorder="1" applyAlignment="1">
      <alignment horizontal="center" vertical="top" wrapText="1"/>
    </xf>
    <xf numFmtId="2" fontId="2" fillId="25" borderId="13" xfId="0" applyNumberFormat="1" applyFont="1" applyFill="1" applyBorder="1" applyAlignment="1">
      <alignment horizontal="center" vertical="top" wrapText="1"/>
    </xf>
    <xf numFmtId="2" fontId="2" fillId="25" borderId="14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2" fontId="2" fillId="24" borderId="16" xfId="0" applyNumberFormat="1" applyFont="1" applyFill="1" applyBorder="1" applyAlignment="1">
      <alignment horizontal="center" vertical="top" wrapText="1"/>
    </xf>
    <xf numFmtId="2" fontId="2" fillId="24" borderId="17" xfId="0" applyNumberFormat="1" applyFont="1" applyFill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wrapText="1"/>
    </xf>
    <xf numFmtId="2" fontId="2" fillId="24" borderId="22" xfId="0" applyNumberFormat="1" applyFont="1" applyFill="1" applyBorder="1" applyAlignment="1">
      <alignment horizontal="center" vertical="top" wrapText="1"/>
    </xf>
    <xf numFmtId="2" fontId="2" fillId="24" borderId="23" xfId="0" applyNumberFormat="1" applyFont="1" applyFill="1" applyBorder="1" applyAlignment="1">
      <alignment horizontal="center" vertical="top" wrapText="1"/>
    </xf>
    <xf numFmtId="2" fontId="2" fillId="24" borderId="24" xfId="0" applyNumberFormat="1" applyFont="1" applyFill="1" applyBorder="1" applyAlignment="1">
      <alignment horizontal="center" vertical="top" wrapText="1"/>
    </xf>
    <xf numFmtId="0" fontId="2" fillId="25" borderId="21" xfId="0" applyFont="1" applyFill="1" applyBorder="1" applyAlignment="1">
      <alignment horizontal="center" vertical="top" wrapText="1"/>
    </xf>
    <xf numFmtId="2" fontId="2" fillId="25" borderId="22" xfId="0" applyNumberFormat="1" applyFont="1" applyFill="1" applyBorder="1" applyAlignment="1">
      <alignment horizontal="center" vertical="top" wrapText="1"/>
    </xf>
    <xf numFmtId="2" fontId="2" fillId="25" borderId="23" xfId="0" applyNumberFormat="1" applyFont="1" applyFill="1" applyBorder="1" applyAlignment="1">
      <alignment horizontal="center" vertical="top" wrapText="1"/>
    </xf>
    <xf numFmtId="1" fontId="2" fillId="24" borderId="25" xfId="0" applyNumberFormat="1" applyFont="1" applyFill="1" applyBorder="1" applyAlignment="1">
      <alignment horizontal="center" vertical="top" wrapText="1"/>
    </xf>
    <xf numFmtId="1" fontId="2" fillId="24" borderId="26" xfId="0" applyNumberFormat="1" applyFont="1" applyFill="1" applyBorder="1" applyAlignment="1">
      <alignment horizontal="center" vertical="top" wrapText="1"/>
    </xf>
    <xf numFmtId="0" fontId="5" fillId="26" borderId="15" xfId="0" applyFont="1" applyFill="1" applyBorder="1" applyAlignment="1">
      <alignment horizontal="center" wrapText="1"/>
    </xf>
    <xf numFmtId="0" fontId="5" fillId="26" borderId="16" xfId="0" applyFont="1" applyFill="1" applyBorder="1" applyAlignment="1">
      <alignment horizontal="center" wrapText="1"/>
    </xf>
    <xf numFmtId="0" fontId="5" fillId="26" borderId="17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8" borderId="27" xfId="0" applyFill="1" applyBorder="1" applyAlignment="1" applyProtection="1">
      <alignment horizontal="center" vertical="center"/>
      <protection locked="0"/>
    </xf>
    <xf numFmtId="0" fontId="0" fillId="8" borderId="28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6" fillId="24" borderId="29" xfId="0" applyNumberFormat="1" applyFont="1" applyFill="1" applyBorder="1" applyAlignment="1">
      <alignment horizontal="center" wrapText="1"/>
    </xf>
    <xf numFmtId="0" fontId="6" fillId="25" borderId="24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center" vertical="top" wrapText="1"/>
    </xf>
    <xf numFmtId="0" fontId="6" fillId="25" borderId="17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2" fontId="6" fillId="25" borderId="15" xfId="0" applyNumberFormat="1" applyFont="1" applyFill="1" applyBorder="1" applyAlignment="1">
      <alignment horizontal="center" vertical="top" wrapText="1"/>
    </xf>
    <xf numFmtId="2" fontId="6" fillId="25" borderId="16" xfId="0" applyNumberFormat="1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5" borderId="23" xfId="0" applyFont="1" applyFill="1" applyBorder="1" applyAlignment="1">
      <alignment horizontal="center" vertical="top" wrapText="1"/>
    </xf>
    <xf numFmtId="1" fontId="2" fillId="24" borderId="26" xfId="0" applyNumberFormat="1" applyFont="1" applyFill="1" applyBorder="1" applyAlignment="1">
      <alignment horizontal="center" wrapText="1"/>
    </xf>
    <xf numFmtId="0" fontId="6" fillId="2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8" borderId="43" xfId="0" applyFill="1" applyBorder="1" applyAlignment="1" applyProtection="1">
      <alignment horizontal="center" vertical="center"/>
      <protection locked="0"/>
    </xf>
    <xf numFmtId="0" fontId="0" fillId="8" borderId="44" xfId="0" applyFill="1" applyBorder="1" applyAlignment="1" applyProtection="1">
      <alignment horizontal="center" vertical="center"/>
      <protection locked="0"/>
    </xf>
    <xf numFmtId="0" fontId="0" fillId="8" borderId="45" xfId="0" applyFill="1" applyBorder="1" applyAlignment="1" applyProtection="1">
      <alignment horizontal="center" vertical="center"/>
      <protection locked="0"/>
    </xf>
    <xf numFmtId="0" fontId="0" fillId="8" borderId="46" xfId="0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8" borderId="55" xfId="0" applyFill="1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0" fillId="8" borderId="21" xfId="0" applyFill="1" applyBorder="1" applyAlignment="1">
      <alignment horizontal="center" vertical="center"/>
    </xf>
    <xf numFmtId="165" fontId="0" fillId="15" borderId="21" xfId="0" applyNumberForma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59" xfId="0" applyBorder="1" applyAlignment="1">
      <alignment horizontal="left" vertical="center" wrapText="1"/>
    </xf>
    <xf numFmtId="0" fontId="0" fillId="8" borderId="60" xfId="0" applyFill="1" applyBorder="1" applyAlignment="1">
      <alignment horizontal="center" vertical="center"/>
    </xf>
    <xf numFmtId="165" fontId="0" fillId="15" borderId="60" xfId="0" applyNumberFormat="1" applyFill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4" xfId="0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0" fillId="0" borderId="49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 applyProtection="1">
      <alignment horizontal="left" vertical="center" wrapText="1"/>
      <protection/>
    </xf>
    <xf numFmtId="0" fontId="0" fillId="0" borderId="67" xfId="0" applyBorder="1" applyAlignment="1" applyProtection="1">
      <alignment horizontal="left" vertical="center" wrapText="1"/>
      <protection/>
    </xf>
    <xf numFmtId="0" fontId="0" fillId="0" borderId="68" xfId="0" applyBorder="1" applyAlignment="1" applyProtection="1">
      <alignment horizontal="left" vertical="center" wrapText="1"/>
      <protection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2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77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78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74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79" xfId="0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 wrapText="1"/>
      <protection/>
    </xf>
    <xf numFmtId="0" fontId="0" fillId="0" borderId="81" xfId="0" applyBorder="1" applyAlignment="1" applyProtection="1">
      <alignment horizontal="left" vertical="center" wrapText="1"/>
      <protection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5" xfId="0" applyBorder="1" applyAlignment="1" applyProtection="1">
      <alignment horizontal="left" vertical="center" wrapText="1"/>
      <protection/>
    </xf>
    <xf numFmtId="0" fontId="0" fillId="0" borderId="86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0" fillId="0" borderId="62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77" xfId="0" applyBorder="1" applyAlignment="1" applyProtection="1">
      <alignment horizontal="left" vertical="top" wrapText="1"/>
      <protection/>
    </xf>
    <xf numFmtId="0" fontId="0" fillId="0" borderId="45" xfId="0" applyBorder="1" applyAlignment="1" applyProtection="1">
      <alignment horizontal="left" vertical="top" wrapText="1"/>
      <protection/>
    </xf>
    <xf numFmtId="0" fontId="0" fillId="0" borderId="90" xfId="0" applyBorder="1" applyAlignment="1" applyProtection="1">
      <alignment horizontal="left" vertical="top" wrapText="1"/>
      <protection/>
    </xf>
    <xf numFmtId="0" fontId="0" fillId="0" borderId="91" xfId="0" applyBorder="1" applyAlignment="1" applyProtection="1">
      <alignment horizontal="left" vertical="top" wrapText="1"/>
      <protection/>
    </xf>
    <xf numFmtId="0" fontId="0" fillId="0" borderId="92" xfId="0" applyBorder="1" applyAlignment="1" applyProtection="1">
      <alignment horizontal="left" vertical="top" wrapText="1"/>
      <protection/>
    </xf>
    <xf numFmtId="0" fontId="0" fillId="0" borderId="93" xfId="0" applyBorder="1" applyAlignment="1" applyProtection="1">
      <alignment horizontal="left" vertical="top" wrapText="1"/>
      <protection/>
    </xf>
    <xf numFmtId="0" fontId="7" fillId="0" borderId="87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165" fontId="0" fillId="15" borderId="60" xfId="0" applyNumberFormat="1" applyFill="1" applyBorder="1" applyAlignment="1">
      <alignment horizontal="center"/>
    </xf>
    <xf numFmtId="2" fontId="0" fillId="15" borderId="97" xfId="0" applyNumberFormat="1" applyFill="1" applyBorder="1" applyAlignment="1">
      <alignment horizontal="center" vertical="center"/>
    </xf>
    <xf numFmtId="2" fontId="0" fillId="15" borderId="98" xfId="0" applyNumberFormat="1" applyFill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15" borderId="100" xfId="0" applyNumberFormat="1" applyFill="1" applyBorder="1" applyAlignment="1">
      <alignment horizontal="center" vertical="center"/>
    </xf>
    <xf numFmtId="2" fontId="0" fillId="15" borderId="101" xfId="0" applyNumberFormat="1" applyFill="1" applyBorder="1" applyAlignment="1">
      <alignment horizontal="center" vertical="center"/>
    </xf>
    <xf numFmtId="0" fontId="0" fillId="0" borderId="102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7" fillId="0" borderId="99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165" fontId="0" fillId="15" borderId="21" xfId="0" applyNumberFormat="1" applyFill="1" applyBorder="1" applyAlignment="1">
      <alignment horizontal="center"/>
    </xf>
    <xf numFmtId="0" fontId="2" fillId="24" borderId="75" xfId="0" applyFont="1" applyFill="1" applyBorder="1" applyAlignment="1">
      <alignment horizontal="center" vertical="center" wrapText="1"/>
    </xf>
    <xf numFmtId="0" fontId="2" fillId="24" borderId="76" xfId="0" applyFont="1" applyFill="1" applyBorder="1" applyAlignment="1">
      <alignment horizontal="center" vertical="center" wrapText="1"/>
    </xf>
    <xf numFmtId="2" fontId="2" fillId="24" borderId="105" xfId="0" applyNumberFormat="1" applyFont="1" applyFill="1" applyBorder="1" applyAlignment="1">
      <alignment horizontal="center" vertical="top" wrapText="1"/>
    </xf>
    <xf numFmtId="2" fontId="2" fillId="24" borderId="67" xfId="0" applyNumberFormat="1" applyFont="1" applyFill="1" applyBorder="1" applyAlignment="1">
      <alignment horizontal="center" vertical="top" wrapText="1"/>
    </xf>
    <xf numFmtId="2" fontId="2" fillId="24" borderId="33" xfId="0" applyNumberFormat="1" applyFont="1" applyFill="1" applyBorder="1" applyAlignment="1">
      <alignment horizontal="center" vertical="top" wrapText="1"/>
    </xf>
    <xf numFmtId="0" fontId="5" fillId="26" borderId="75" xfId="0" applyFont="1" applyFill="1" applyBorder="1" applyAlignment="1">
      <alignment horizontal="center" vertical="center" wrapText="1"/>
    </xf>
    <xf numFmtId="0" fontId="5" fillId="26" borderId="76" xfId="0" applyFont="1" applyFill="1" applyBorder="1" applyAlignment="1">
      <alignment horizontal="center" vertical="center" wrapText="1"/>
    </xf>
    <xf numFmtId="2" fontId="2" fillId="24" borderId="99" xfId="0" applyNumberFormat="1" applyFont="1" applyFill="1" applyBorder="1" applyAlignment="1">
      <alignment horizontal="center" vertical="top" wrapText="1"/>
    </xf>
    <xf numFmtId="2" fontId="2" fillId="24" borderId="80" xfId="0" applyNumberFormat="1" applyFont="1" applyFill="1" applyBorder="1" applyAlignment="1">
      <alignment horizontal="center" vertical="top" wrapText="1"/>
    </xf>
    <xf numFmtId="2" fontId="2" fillId="24" borderId="32" xfId="0" applyNumberFormat="1" applyFont="1" applyFill="1" applyBorder="1" applyAlignment="1">
      <alignment horizontal="center" vertical="top" wrapText="1"/>
    </xf>
    <xf numFmtId="0" fontId="7" fillId="0" borderId="106" xfId="0" applyFont="1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strike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Нормативные значения</a:t>
            </a:r>
          </a:p>
        </c:rich>
      </c:tx>
      <c:layout>
        <c:manualLayout>
          <c:xMode val="factor"/>
          <c:yMode val="factor"/>
          <c:x val="0.003"/>
          <c:y val="-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1625"/>
          <c:w val="0.7155"/>
          <c:h val="0.9685"/>
        </c:manualLayout>
      </c:layout>
      <c:scatterChart>
        <c:scatterStyle val="lineMarker"/>
        <c:varyColors val="0"/>
        <c:ser>
          <c:idx val="0"/>
          <c:order val="0"/>
          <c:tx>
            <c:v>Средняя составляющая ветрового давления, кПа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'Ветровое давление'!$C$43:$C$331</c:f>
            </c:numRef>
          </c:xVal>
          <c:yVal>
            <c:numRef>
              <c:f>'Ветровое давление'!$A$43:$A$331</c:f>
            </c:numRef>
          </c:yVal>
          <c:smooth val="0"/>
        </c:ser>
        <c:ser>
          <c:idx val="1"/>
          <c:order val="1"/>
          <c:tx>
            <c:v>Пульсационная составляющая ветрового давления, кПа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'Ветровое давление'!$I$43:$I$331</c:f>
            </c:numRef>
          </c:xVal>
          <c:yVal>
            <c:numRef>
              <c:f>'Ветровое давление'!$A$43:$A$331</c:f>
            </c:numRef>
          </c:yVal>
          <c:smooth val="0"/>
        </c:ser>
        <c:ser>
          <c:idx val="6"/>
          <c:order val="2"/>
          <c:tx>
            <c:v>Суммарное значение ветрового давления, кПа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'Ветровое давление'!$K$43:$K$331</c:f>
            </c:numRef>
          </c:xVal>
          <c:yVal>
            <c:numRef>
              <c:f>'Ветровое давление'!$A$43:$A$331</c:f>
            </c:numRef>
          </c:yVal>
          <c:smooth val="0"/>
        </c:ser>
        <c:ser>
          <c:idx val="2"/>
          <c:order val="3"/>
          <c:tx>
            <c:v>Первая точка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'Ветровое давление'!$E$35</c:f>
              <c:numCache>
                <c:ptCount val="1"/>
                <c:pt idx="0">
                  <c:v>0.28359351349935535</c:v>
                </c:pt>
              </c:numCache>
            </c:numRef>
          </c:xVal>
          <c:yVal>
            <c:numRef>
              <c:f>'Ветровое давление'!$B$35</c:f>
              <c:numCache>
                <c:ptCount val="1"/>
                <c:pt idx="0">
                  <c:v>15</c:v>
                </c:pt>
              </c:numCache>
            </c:numRef>
          </c:yVal>
          <c:smooth val="0"/>
        </c:ser>
        <c:ser>
          <c:idx val="4"/>
          <c:order val="4"/>
          <c:tx>
            <c:v>Вторая точка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'Ветровое давление'!$E$36</c:f>
              <c:numCache>
                <c:ptCount val="1"/>
                <c:pt idx="0">
                  <c:v>0.3187122161992264</c:v>
                </c:pt>
              </c:numCache>
            </c:numRef>
          </c:xVal>
          <c:yVal>
            <c:numRef>
              <c:f>'Ветровое давление'!$B$36</c:f>
              <c:numCache>
                <c:ptCount val="1"/>
                <c:pt idx="0">
                  <c:v>18</c:v>
                </c:pt>
              </c:numCache>
            </c:numRef>
          </c:yVal>
          <c:smooth val="0"/>
        </c:ser>
        <c:axId val="42166004"/>
        <c:axId val="20205701"/>
      </c:scatterChart>
      <c:valAx>
        <c:axId val="42166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Ветровое давление, кПа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5701"/>
        <c:crosses val="autoZero"/>
        <c:crossBetween val="midCat"/>
        <c:dispUnits/>
      </c:valAx>
      <c:valAx>
        <c:axId val="202057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Высота,м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660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075"/>
          <c:w val="0.2705"/>
          <c:h val="0.68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Расчетные значения</a:t>
            </a:r>
          </a:p>
        </c:rich>
      </c:tx>
      <c:layout>
        <c:manualLayout>
          <c:xMode val="factor"/>
          <c:yMode val="factor"/>
          <c:x val="-0.02425"/>
          <c:y val="-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1625"/>
          <c:w val="0.71475"/>
          <c:h val="0.9685"/>
        </c:manualLayout>
      </c:layout>
      <c:scatterChart>
        <c:scatterStyle val="lineMarker"/>
        <c:varyColors val="0"/>
        <c:ser>
          <c:idx val="0"/>
          <c:order val="0"/>
          <c:tx>
            <c:v>Средняя составляющая ветрового давления, кПа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'Ветровое давление'!$D$43:$D$331</c:f>
            </c:numRef>
          </c:xVal>
          <c:yVal>
            <c:numRef>
              <c:f>'Ветровое давление'!$A$43:$A$331</c:f>
            </c:numRef>
          </c:yVal>
          <c:smooth val="0"/>
        </c:ser>
        <c:ser>
          <c:idx val="1"/>
          <c:order val="1"/>
          <c:tx>
            <c:v>Пульсационная составляющая ветрового давления, кПа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'Ветровое давление'!$J$43:$J$331</c:f>
            </c:numRef>
          </c:xVal>
          <c:yVal>
            <c:numRef>
              <c:f>'Ветровое давление'!$A$43:$A$331</c:f>
            </c:numRef>
          </c:yVal>
          <c:smooth val="0"/>
        </c:ser>
        <c:ser>
          <c:idx val="6"/>
          <c:order val="2"/>
          <c:tx>
            <c:v>Суммарное значение ветрового давления, кПа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'Ветровое давление'!$L$43:$L$331</c:f>
            </c:numRef>
          </c:xVal>
          <c:yVal>
            <c:numRef>
              <c:f>'Ветровое давление'!$A$43:$A$331</c:f>
            </c:numRef>
          </c:yVal>
          <c:smooth val="0"/>
        </c:ser>
        <c:ser>
          <c:idx val="2"/>
          <c:order val="3"/>
          <c:tx>
            <c:v>Первая точка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'Ветровое давление'!$H$35</c:f>
              <c:numCache>
                <c:ptCount val="1"/>
                <c:pt idx="0">
                  <c:v>0.3970309188990974</c:v>
                </c:pt>
              </c:numCache>
            </c:numRef>
          </c:xVal>
          <c:yVal>
            <c:numRef>
              <c:f>'Ветровое давление'!$B$35</c:f>
              <c:numCache>
                <c:ptCount val="1"/>
                <c:pt idx="0">
                  <c:v>15</c:v>
                </c:pt>
              </c:numCache>
            </c:numRef>
          </c:yVal>
          <c:smooth val="0"/>
        </c:ser>
        <c:ser>
          <c:idx val="4"/>
          <c:order val="4"/>
          <c:tx>
            <c:v>Вторая точка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'Ветровое давление'!$H$36</c:f>
              <c:numCache>
                <c:ptCount val="1"/>
                <c:pt idx="0">
                  <c:v>0.44619710267891693</c:v>
                </c:pt>
              </c:numCache>
            </c:numRef>
          </c:xVal>
          <c:yVal>
            <c:numRef>
              <c:f>'Ветровое давление'!$B$36</c:f>
              <c:numCache>
                <c:ptCount val="1"/>
                <c:pt idx="0">
                  <c:v>18</c:v>
                </c:pt>
              </c:numCache>
            </c:numRef>
          </c:yVal>
          <c:smooth val="0"/>
        </c:ser>
        <c:axId val="64269194"/>
        <c:axId val="50824083"/>
      </c:scatterChart>
      <c:valAx>
        <c:axId val="6426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Ветровое давление, кПа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4083"/>
        <c:crosses val="autoZero"/>
        <c:crossBetween val="midCat"/>
        <c:dispUnits/>
      </c:valAx>
      <c:valAx>
        <c:axId val="508240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Высота,м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691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075"/>
          <c:w val="0.2705"/>
          <c:h val="0.68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39</xdr:row>
      <xdr:rowOff>0</xdr:rowOff>
    </xdr:from>
    <xdr:to>
      <xdr:col>7</xdr:col>
      <xdr:colOff>695325</xdr:colOff>
      <xdr:row>348</xdr:row>
      <xdr:rowOff>123825</xdr:rowOff>
    </xdr:to>
    <xdr:graphicFrame>
      <xdr:nvGraphicFramePr>
        <xdr:cNvPr id="1" name="Диаграмма 4"/>
        <xdr:cNvGraphicFramePr/>
      </xdr:nvGraphicFramePr>
      <xdr:xfrm>
        <a:off x="904875" y="8515350"/>
        <a:ext cx="6391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349</xdr:row>
      <xdr:rowOff>9525</xdr:rowOff>
    </xdr:from>
    <xdr:to>
      <xdr:col>7</xdr:col>
      <xdr:colOff>704850</xdr:colOff>
      <xdr:row>366</xdr:row>
      <xdr:rowOff>133350</xdr:rowOff>
    </xdr:to>
    <xdr:graphicFrame>
      <xdr:nvGraphicFramePr>
        <xdr:cNvPr id="2" name="Диаграмма 5"/>
        <xdr:cNvGraphicFramePr/>
      </xdr:nvGraphicFramePr>
      <xdr:xfrm>
        <a:off x="914400" y="11953875"/>
        <a:ext cx="63912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457200</xdr:colOff>
      <xdr:row>13</xdr:row>
      <xdr:rowOff>180975</xdr:rowOff>
    </xdr:from>
    <xdr:to>
      <xdr:col>15</xdr:col>
      <xdr:colOff>238125</xdr:colOff>
      <xdr:row>28</xdr:row>
      <xdr:rowOff>152400</xdr:rowOff>
    </xdr:to>
    <xdr:pic>
      <xdr:nvPicPr>
        <xdr:cNvPr id="3" name="Рисунок 6" descr="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4257675"/>
          <a:ext cx="33147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tabSelected="1" zoomScalePageLayoutView="0" workbookViewId="0" topLeftCell="A14">
      <selection activeCell="H3" sqref="H3"/>
    </sheetView>
  </sheetViews>
  <sheetFormatPr defaultColWidth="9.140625" defaultRowHeight="15"/>
  <cols>
    <col min="1" max="1" width="13.7109375" style="0" customWidth="1"/>
    <col min="2" max="2" width="11.8515625" style="0" customWidth="1"/>
    <col min="3" max="3" width="9.7109375" style="0" customWidth="1"/>
    <col min="4" max="4" width="16.7109375" style="0" customWidth="1"/>
    <col min="5" max="5" width="15.140625" style="0" customWidth="1"/>
    <col min="6" max="6" width="15.8515625" style="0" customWidth="1"/>
    <col min="7" max="7" width="16.00390625" style="0" customWidth="1"/>
    <col min="8" max="8" width="20.7109375" style="0" customWidth="1"/>
    <col min="9" max="12" width="0.13671875" style="0" customWidth="1"/>
    <col min="13" max="13" width="20.7109375" style="0" customWidth="1"/>
    <col min="14" max="14" width="16.7109375" style="0" customWidth="1"/>
    <col min="15" max="15" width="15.57421875" style="0" customWidth="1"/>
    <col min="16" max="16" width="16.28125" style="0" customWidth="1"/>
  </cols>
  <sheetData>
    <row r="1" spans="1:8" ht="15" customHeight="1" thickBot="1" thickTop="1">
      <c r="A1" s="174" t="s">
        <v>16</v>
      </c>
      <c r="B1" s="175"/>
      <c r="C1" s="175"/>
      <c r="D1" s="175"/>
      <c r="E1" s="175"/>
      <c r="F1" s="175"/>
      <c r="G1" s="175"/>
      <c r="H1" s="176"/>
    </row>
    <row r="2" spans="1:8" ht="16.5" thickBot="1" thickTop="1">
      <c r="A2" s="188" t="s">
        <v>29</v>
      </c>
      <c r="B2" s="189"/>
      <c r="C2" s="189"/>
      <c r="D2" s="189"/>
      <c r="E2" s="189"/>
      <c r="F2" s="189"/>
      <c r="G2" s="189"/>
      <c r="H2" s="190"/>
    </row>
    <row r="3" spans="1:8" ht="15.75" customHeight="1" thickBot="1">
      <c r="A3" s="165" t="s">
        <v>26</v>
      </c>
      <c r="B3" s="166"/>
      <c r="C3" s="166"/>
      <c r="D3" s="166"/>
      <c r="E3" s="166"/>
      <c r="F3" s="166"/>
      <c r="G3" s="167"/>
      <c r="H3" s="40" t="s">
        <v>2</v>
      </c>
    </row>
    <row r="4" spans="1:8" ht="15" customHeight="1">
      <c r="A4" s="138" t="s">
        <v>25</v>
      </c>
      <c r="B4" s="139"/>
      <c r="C4" s="139"/>
      <c r="D4" s="139"/>
      <c r="E4" s="139"/>
      <c r="F4" s="139"/>
      <c r="G4" s="140"/>
      <c r="H4" s="39" t="s">
        <v>34</v>
      </c>
    </row>
    <row r="5" spans="1:8" ht="31.5" customHeight="1">
      <c r="A5" s="177" t="s">
        <v>30</v>
      </c>
      <c r="B5" s="178"/>
      <c r="C5" s="178"/>
      <c r="D5" s="178"/>
      <c r="E5" s="178"/>
      <c r="F5" s="178"/>
      <c r="G5" s="179"/>
      <c r="H5" s="180"/>
    </row>
    <row r="6" spans="1:8" ht="31.5" customHeight="1">
      <c r="A6" s="177" t="s">
        <v>31</v>
      </c>
      <c r="B6" s="178"/>
      <c r="C6" s="178"/>
      <c r="D6" s="178"/>
      <c r="E6" s="178"/>
      <c r="F6" s="178"/>
      <c r="G6" s="179"/>
      <c r="H6" s="180"/>
    </row>
    <row r="7" spans="1:8" ht="15" customHeight="1" thickBot="1">
      <c r="A7" s="181" t="s">
        <v>32</v>
      </c>
      <c r="B7" s="182"/>
      <c r="C7" s="182"/>
      <c r="D7" s="182"/>
      <c r="E7" s="182"/>
      <c r="F7" s="182"/>
      <c r="G7" s="183"/>
      <c r="H7" s="184"/>
    </row>
    <row r="8" spans="1:8" ht="15" customHeight="1" thickBot="1" thickTop="1">
      <c r="A8" s="185" t="s">
        <v>36</v>
      </c>
      <c r="B8" s="186"/>
      <c r="C8" s="186"/>
      <c r="D8" s="186"/>
      <c r="E8" s="186"/>
      <c r="F8" s="186"/>
      <c r="G8" s="186"/>
      <c r="H8" s="187"/>
    </row>
    <row r="9" spans="1:8" ht="15" customHeight="1" thickTop="1">
      <c r="A9" s="171" t="s">
        <v>17</v>
      </c>
      <c r="B9" s="172"/>
      <c r="C9" s="172"/>
      <c r="D9" s="172"/>
      <c r="E9" s="172"/>
      <c r="F9" s="172"/>
      <c r="G9" s="173"/>
      <c r="H9" s="39" t="s">
        <v>83</v>
      </c>
    </row>
    <row r="10" spans="1:8" ht="52.5" customHeight="1">
      <c r="A10" s="157" t="s">
        <v>39</v>
      </c>
      <c r="B10" s="158"/>
      <c r="C10" s="158"/>
      <c r="D10" s="158"/>
      <c r="E10" s="158"/>
      <c r="F10" s="158"/>
      <c r="G10" s="159"/>
      <c r="H10" s="160"/>
    </row>
    <row r="11" spans="1:8" ht="49.5" customHeight="1">
      <c r="A11" s="157" t="s">
        <v>38</v>
      </c>
      <c r="B11" s="158"/>
      <c r="C11" s="158"/>
      <c r="D11" s="158"/>
      <c r="E11" s="158"/>
      <c r="F11" s="158"/>
      <c r="G11" s="159"/>
      <c r="H11" s="160"/>
    </row>
    <row r="12" spans="1:8" ht="33" customHeight="1" thickBot="1">
      <c r="A12" s="161" t="s">
        <v>37</v>
      </c>
      <c r="B12" s="162"/>
      <c r="C12" s="162"/>
      <c r="D12" s="162"/>
      <c r="E12" s="162"/>
      <c r="F12" s="162"/>
      <c r="G12" s="163"/>
      <c r="H12" s="164"/>
    </row>
    <row r="13" spans="1:8" ht="15.75" customHeight="1" thickBot="1">
      <c r="A13" s="165" t="s">
        <v>27</v>
      </c>
      <c r="B13" s="166"/>
      <c r="C13" s="166"/>
      <c r="D13" s="166"/>
      <c r="E13" s="166"/>
      <c r="F13" s="166"/>
      <c r="G13" s="167"/>
      <c r="H13" s="40">
        <v>0.8</v>
      </c>
    </row>
    <row r="14" spans="1:8" ht="15.75" customHeight="1">
      <c r="A14" s="138" t="s">
        <v>40</v>
      </c>
      <c r="B14" s="139"/>
      <c r="C14" s="139"/>
      <c r="D14" s="139"/>
      <c r="E14" s="139"/>
      <c r="F14" s="139"/>
      <c r="G14" s="140"/>
      <c r="H14" s="96">
        <v>0.3</v>
      </c>
    </row>
    <row r="15" spans="1:8" ht="31.5" customHeight="1">
      <c r="A15" s="157" t="s">
        <v>41</v>
      </c>
      <c r="B15" s="158"/>
      <c r="C15" s="158"/>
      <c r="D15" s="158"/>
      <c r="E15" s="158"/>
      <c r="F15" s="158"/>
      <c r="G15" s="159"/>
      <c r="H15" s="160"/>
    </row>
    <row r="16" spans="1:8" ht="30.75" customHeight="1" thickBot="1">
      <c r="A16" s="161" t="s">
        <v>42</v>
      </c>
      <c r="B16" s="162"/>
      <c r="C16" s="162"/>
      <c r="D16" s="162"/>
      <c r="E16" s="162"/>
      <c r="F16" s="162"/>
      <c r="G16" s="163"/>
      <c r="H16" s="164"/>
    </row>
    <row r="17" spans="1:8" ht="30.75" customHeight="1" thickBot="1">
      <c r="A17" s="165" t="s">
        <v>28</v>
      </c>
      <c r="B17" s="166"/>
      <c r="C17" s="166"/>
      <c r="D17" s="166"/>
      <c r="E17" s="166"/>
      <c r="F17" s="166"/>
      <c r="G17" s="167"/>
      <c r="H17" s="97" t="s">
        <v>18</v>
      </c>
    </row>
    <row r="18" spans="1:8" ht="15" customHeight="1">
      <c r="A18" s="138" t="s">
        <v>51</v>
      </c>
      <c r="B18" s="139"/>
      <c r="C18" s="139"/>
      <c r="D18" s="139"/>
      <c r="E18" s="139"/>
      <c r="F18" s="139"/>
      <c r="G18" s="140"/>
      <c r="H18" s="96">
        <v>40</v>
      </c>
    </row>
    <row r="19" spans="1:8" ht="15">
      <c r="A19" s="168" t="s">
        <v>52</v>
      </c>
      <c r="B19" s="169"/>
      <c r="C19" s="169"/>
      <c r="D19" s="169"/>
      <c r="E19" s="169"/>
      <c r="F19" s="169"/>
      <c r="G19" s="170"/>
      <c r="H19" s="98">
        <v>25</v>
      </c>
    </row>
    <row r="20" spans="1:8" ht="15.75" thickBot="1">
      <c r="A20" s="141" t="s">
        <v>53</v>
      </c>
      <c r="B20" s="142"/>
      <c r="C20" s="142"/>
      <c r="D20" s="142"/>
      <c r="E20" s="142"/>
      <c r="F20" s="142"/>
      <c r="G20" s="143"/>
      <c r="H20" s="99">
        <v>40</v>
      </c>
    </row>
    <row r="21" spans="1:8" ht="15.75" hidden="1" thickBot="1">
      <c r="A21" s="137" t="s">
        <v>9</v>
      </c>
      <c r="B21" s="147"/>
      <c r="C21" s="147"/>
      <c r="D21" s="147"/>
      <c r="E21" s="147"/>
      <c r="F21" s="148"/>
      <c r="G21" s="66"/>
      <c r="H21" s="133">
        <f>H20/288</f>
        <v>0.1388888888888889</v>
      </c>
    </row>
    <row r="22" spans="1:8" ht="15.75" hidden="1" thickBot="1">
      <c r="A22" s="100" t="s">
        <v>54</v>
      </c>
      <c r="B22" s="64">
        <f>IF($H$17="ZOY",$H$18,IF(H17="ZOX",0.4*$H$19,$H$18))</f>
        <v>40</v>
      </c>
      <c r="C22" s="65" t="s">
        <v>55</v>
      </c>
      <c r="D22" s="65"/>
      <c r="E22" s="64">
        <f>IF(OR($H$17="ZOY",$H$17="ZOX"),$H$20,$H$19)</f>
        <v>40</v>
      </c>
      <c r="F22" s="65" t="s">
        <v>56</v>
      </c>
      <c r="G22" s="67"/>
      <c r="H22" s="134">
        <f>$B$27+(($B$28-$B$27)/($A$28-$A$27))*($B$22-$A$27)</f>
        <v>0.67</v>
      </c>
    </row>
    <row r="23" spans="1:8" ht="15.75" hidden="1" thickBot="1">
      <c r="A23" s="101">
        <v>1</v>
      </c>
      <c r="B23" s="62">
        <f>INDEX(Значения_X,1,MATCH('Ветровое давление'!$E$22,Значения_X,1))</f>
        <v>40</v>
      </c>
      <c r="C23" s="63">
        <f ca="1">OFFSET(INDEX(Значения_X,1,MATCH('Ветровое давление'!$E$22,Значения_X,1)),0,1)</f>
        <v>80</v>
      </c>
      <c r="D23" s="41"/>
      <c r="E23" s="42"/>
      <c r="F23" s="41"/>
      <c r="G23" s="41"/>
      <c r="H23" s="135"/>
    </row>
    <row r="24" spans="1:8" ht="15.75" hidden="1" thickBot="1">
      <c r="A24" s="103">
        <f>INDEX(Значения_P,MATCH('Ветровое давление'!$B$22,Значения_P,1),1)</f>
        <v>40</v>
      </c>
      <c r="B24" s="58">
        <f>INDEX(Значения_V,MATCH('Ветровое давление'!$B$22,Значения_P,1),MATCH('Ветровое давление'!$E$22,Значения_X,1))</f>
        <v>0.67</v>
      </c>
      <c r="C24" s="57">
        <f ca="1">OFFSET(INDEX(Значения_V,MATCH('Ветровое давление'!$B$22,Значения_P,1),MATCH('Ветровое давление'!$E$22,Значения_X,1)),0,1)</f>
        <v>0.63</v>
      </c>
      <c r="D24" s="42"/>
      <c r="E24" s="42"/>
      <c r="F24" s="41"/>
      <c r="G24" s="41"/>
      <c r="H24" s="135"/>
    </row>
    <row r="25" spans="1:8" ht="15.75" hidden="1" thickBot="1">
      <c r="A25" s="104">
        <f ca="1">OFFSET(INDEX(Значения_P,MATCH('Ветровое давление'!$B$22,Значения_P,1),1),1,0)</f>
        <v>80</v>
      </c>
      <c r="B25" s="59">
        <f ca="1">OFFSET(INDEX(Значения_V,MATCH('Ветровое давление'!$B$22,Значения_P,1),MATCH('Ветровое давление'!$E$22,Значения_X,1)),1,0)</f>
        <v>0.59</v>
      </c>
      <c r="C25" s="56">
        <f ca="1">OFFSET(INDEX(Значения_V,MATCH('Ветровое давление'!$B$22,Значения_P,1),MATCH('Ветровое давление'!$E$22,Значения_X,1)),1,1)</f>
        <v>0.56</v>
      </c>
      <c r="D25" s="42"/>
      <c r="E25" s="42"/>
      <c r="F25" s="41"/>
      <c r="G25" s="41"/>
      <c r="H25" s="135"/>
    </row>
    <row r="26" spans="1:8" ht="15.75" hidden="1" thickBot="1">
      <c r="A26" s="105">
        <v>2</v>
      </c>
      <c r="B26" s="60">
        <f>$E$22</f>
        <v>40</v>
      </c>
      <c r="C26" s="41"/>
      <c r="D26" s="41"/>
      <c r="E26" s="42"/>
      <c r="F26" s="41"/>
      <c r="G26" s="41"/>
      <c r="H26" s="135"/>
    </row>
    <row r="27" spans="1:8" ht="15.75" hidden="1" thickBot="1">
      <c r="A27" s="106">
        <f>$A$24</f>
        <v>40</v>
      </c>
      <c r="B27" s="61">
        <f>$B$24+(($C$24-$B$24)/($C$23-$B$23))*($E$22-$B$23)</f>
        <v>0.67</v>
      </c>
      <c r="C27" s="41"/>
      <c r="D27" s="41"/>
      <c r="E27" s="42"/>
      <c r="F27" s="41"/>
      <c r="G27" s="41"/>
      <c r="H27" s="135"/>
    </row>
    <row r="28" spans="1:8" ht="15.75" hidden="1" thickBot="1">
      <c r="A28" s="107">
        <f>$A$25</f>
        <v>80</v>
      </c>
      <c r="B28" s="90">
        <f>$B$25+(($C$25-$B$25)/($C$23-$B$23))*($E$22-$B$23)</f>
        <v>0.59</v>
      </c>
      <c r="C28" s="41"/>
      <c r="D28" s="41"/>
      <c r="E28" s="42"/>
      <c r="F28" s="41"/>
      <c r="G28" s="41"/>
      <c r="H28" s="135"/>
    </row>
    <row r="29" spans="1:8" ht="18.75" thickBot="1">
      <c r="A29" s="200" t="s">
        <v>67</v>
      </c>
      <c r="B29" s="201"/>
      <c r="C29" s="201"/>
      <c r="D29" s="201"/>
      <c r="E29" s="201"/>
      <c r="F29" s="201"/>
      <c r="G29" s="202"/>
      <c r="H29" s="108">
        <v>0.74</v>
      </c>
    </row>
    <row r="30" spans="1:8" ht="16.5" hidden="1" thickBot="1" thickTop="1">
      <c r="A30" s="128" t="s">
        <v>64</v>
      </c>
      <c r="B30" s="91">
        <f>SQRT(1.4*1000*INDEX(w0__кПа,MATCH('Ветровое давление'!$H$3,Ветровые_районы,0)))/(940*$H$29)</f>
        <v>0.029462193116617588</v>
      </c>
      <c r="C30" s="41"/>
      <c r="D30" s="41"/>
      <c r="E30" s="42"/>
      <c r="F30" s="41"/>
      <c r="G30" s="41"/>
      <c r="H30" s="102"/>
    </row>
    <row r="31" spans="1:8" ht="16.5" hidden="1" thickBot="1" thickTop="1">
      <c r="A31" s="129" t="s">
        <v>65</v>
      </c>
      <c r="B31" s="1">
        <f>IF(H14=0.3,-17.541*$B$30*$B$30+8.9566*$B$30+1.1458,-45.175*$B$30*$B$30+17.562*$B$30+1.1698)</f>
        <v>1.394455125607829</v>
      </c>
      <c r="C31" s="41"/>
      <c r="D31" s="41"/>
      <c r="E31" s="42"/>
      <c r="F31" s="130"/>
      <c r="G31" s="130"/>
      <c r="H31" s="131"/>
    </row>
    <row r="32" spans="1:8" ht="16.5" customHeight="1" hidden="1">
      <c r="A32" s="132" t="s">
        <v>68</v>
      </c>
      <c r="B32" s="95">
        <f>INDEX($F$43:$F$331,MATCH($H$20,Высота__таблица,1))</f>
        <v>0.14150399999999996</v>
      </c>
      <c r="C32" s="130"/>
      <c r="D32" s="130"/>
      <c r="E32" s="130"/>
      <c r="F32" s="130"/>
      <c r="G32" s="130"/>
      <c r="H32" s="131"/>
    </row>
    <row r="33" spans="1:8" ht="16.5" customHeight="1" thickBot="1" thickTop="1">
      <c r="A33" s="174" t="s">
        <v>81</v>
      </c>
      <c r="B33" s="175"/>
      <c r="C33" s="175"/>
      <c r="D33" s="175"/>
      <c r="E33" s="175"/>
      <c r="F33" s="175"/>
      <c r="G33" s="175"/>
      <c r="H33" s="176"/>
    </row>
    <row r="34" spans="1:17" ht="78.75" customHeight="1" thickBot="1" thickTop="1">
      <c r="A34" s="115"/>
      <c r="B34" s="116" t="s">
        <v>10</v>
      </c>
      <c r="C34" s="206" t="s">
        <v>15</v>
      </c>
      <c r="D34" s="206"/>
      <c r="E34" s="117" t="s">
        <v>69</v>
      </c>
      <c r="F34" s="206" t="s">
        <v>70</v>
      </c>
      <c r="G34" s="206"/>
      <c r="H34" s="117" t="s">
        <v>71</v>
      </c>
      <c r="I34" s="118" t="s">
        <v>72</v>
      </c>
      <c r="J34" s="118" t="s">
        <v>74</v>
      </c>
      <c r="K34" s="118" t="s">
        <v>73</v>
      </c>
      <c r="L34" s="118" t="s">
        <v>78</v>
      </c>
      <c r="M34" s="118" t="s">
        <v>75</v>
      </c>
      <c r="N34" s="118" t="s">
        <v>76</v>
      </c>
      <c r="O34" s="118" t="s">
        <v>80</v>
      </c>
      <c r="P34" s="119" t="s">
        <v>82</v>
      </c>
      <c r="Q34" s="37"/>
    </row>
    <row r="35" spans="1:17" ht="16.5" customHeight="1">
      <c r="A35" s="120" t="s">
        <v>12</v>
      </c>
      <c r="B35" s="121">
        <v>15</v>
      </c>
      <c r="C35" s="207">
        <f>INDEX(Нормативное_давление_на_высоте__таблица,MATCH(B35,$A$43:$A$331,1))+(INDEX(Нормативное_давление_на_высоте__таблица,MATCH(B35,Высота__таблица,1)+1)-INDEX(Нормативное_давление_на_высоте__таблица,MATCH(B35,Высота__таблица,1)))*((B35-INDEX(Высота__таблица,MATCH(B35,Высота__таблица,1)))/(INDEX(Высота__таблица,MATCH(B35,Высота__таблица,1)+1)-INDEX(Высота__таблица,MATCH(B35,Высота__таблица,1))))</f>
        <v>0.18</v>
      </c>
      <c r="D35" s="207"/>
      <c r="E35" s="122">
        <f>INDEX(Суммарная_нормативное_давление_по_высоте,MATCH(B35,$A$43:$A$331,1))+(INDEX(Суммарная_нормативное_давление_по_высоте,MATCH(B35,Высота__таблица,1)+1)-INDEX(Суммарная_нормативное_давление_по_высоте,MATCH(B35,Высота__таблица,1)))*((B35-INDEX(Высота__таблица,MATCH(B35,Высота__таблица,1)))/(INDEX(Высота__таблица,MATCH(B35,Высота__таблица,1)+1)-INDEX(Высота__таблица,MATCH(B35,Высота__таблица,1))))</f>
        <v>0.28359351349935535</v>
      </c>
      <c r="F35" s="207">
        <f>INDEX(Расчетное_давление_на_высоте__таблица,MATCH(B35,$A$43:$A$331,1))+(INDEX(Расчетное_давление_на_высоте__таблица,MATCH(B35,Высота__таблица,1)+1)-INDEX(Расчетное_давление_на_высоте__таблица,MATCH(B35,Высота__таблица,1)))*((B35-INDEX(Высота__таблица,MATCH(B35,Высота__таблица,1)))/(INDEX(Высота__таблица,MATCH(B35,Высота__таблица,1)+1)-INDEX(Высота__таблица,MATCH(B35,Высота__таблица,1))))</f>
        <v>0.25199999999999995</v>
      </c>
      <c r="G35" s="207"/>
      <c r="H35" s="122">
        <f>INDEX(Суммарная_расчетное_давление_по_высоте,MATCH(B35,$A$43:$A$331,1))+(INDEX(Суммарная_расчетное_давление_по_высоте,MATCH(B35,Высота__таблица,1)+1)-INDEX(Суммарная_расчетное_давление_по_высоте,MATCH(B35,Высота__таблица,1)))*((B35-INDEX(Высота__таблица,MATCH(B35,Высота__таблица,1)))/(INDEX(Высота__таблица,MATCH(B35,Высота__таблица,1)+1)-INDEX(Высота__таблица,MATCH(B35,Высота__таблица,1))))</f>
        <v>0.3970309188990974</v>
      </c>
      <c r="I35" s="123">
        <f>(INDEX(Высота__таблица,MATCH($B35,Высота__таблица,1)+1)-$B35)*((C35+INDEX(Нормативное_давление_на_высоте__таблица,MATCH($B35,Высота__таблица,1)+1))/2)</f>
        <v>5.435651928564768E-15</v>
      </c>
      <c r="J35" s="123">
        <f>(INDEX(Высота__таблица,MATCH($B35,Высота__таблица,1)+1)-$B35)*((E35+INDEX(Суммарная_нормативное_давление_по_высоте,MATCH($B35,Высота__таблица,1)+1))/2)</f>
        <v>8.563975714340167E-15</v>
      </c>
      <c r="K35" s="123">
        <f>(INDEX(Высота__таблица,MATCH($B35,Высота__таблица,1)+1)-$B35)*((F35+INDEX(Расчетное_давление_на_высоте__таблица,MATCH($B35,Высота__таблица,1)+1))/2)</f>
        <v>7.609912699990674E-15</v>
      </c>
      <c r="L35" s="123">
        <f>(INDEX(Высота__таблица,MATCH($B35,Высота__таблица,1)+1)-$B35)*((H35+INDEX(Суммарная_расчетное_давление_по_высоте,MATCH($B35,Высота__таблица,1)+1))/2)</f>
        <v>1.1989566000076233E-14</v>
      </c>
      <c r="M35" s="194">
        <f ca="1">IF(MATCH($B$35,Высота__таблица,1)=MATCH($B$36,Высота__таблица,1),($B$36-$B$35)*(C$35+C$36)/2,SUM(INDIRECT(ADDRESS(MATCH($B$35,Высота__таблица,1)+43,13)):INDIRECT(ADDRESS(MATCH($B$36,Высота__таблица,1)+43,13))))</f>
        <v>0.5615074074074075</v>
      </c>
      <c r="N35" s="194">
        <f ca="1">IF(MATCH($B$35,Высота__таблица,1)=MATCH($B$36,Высота__таблица,1),($B$36-$B$35)*(E$35+E$36)/2,SUM(INDIRECT(ADDRESS(MATCH($B$35,Высота__таблица,1)+43,14)):INDIRECT(ADDRESS(MATCH($B$36,Высота__таблица,1)+43,14))))</f>
        <v>0.9032327798442984</v>
      </c>
      <c r="O35" s="194">
        <f ca="1">IF(MATCH($B$35,Высота__таблица,1)=MATCH($B$36,Высота__таблица,1),($B$36-$B$35)*(F$35+F$36)/2,SUM(INDIRECT(ADDRESS(MATCH($B$35,Высота__таблица,1)+43,15)):INDIRECT(ADDRESS(MATCH($B$36,Высота__таблица,1)+43,15))))</f>
        <v>0.7861103703703703</v>
      </c>
      <c r="P35" s="198">
        <f ca="1">IF(MATCH($B$35,Высота__таблица,1)=MATCH($B$36,Высота__таблица,1),($B$36-$B$35)*(H$35+H$36)/2,SUM(INDIRECT(ADDRESS(MATCH($B$35,Высота__таблица,1)+43,16)):INDIRECT(ADDRESS(MATCH($B$36,Высота__таблица,1)+43,16))))</f>
        <v>1.2645258917820177</v>
      </c>
      <c r="Q35" s="37"/>
    </row>
    <row r="36" spans="1:17" ht="16.5" customHeight="1" thickBot="1">
      <c r="A36" s="124" t="s">
        <v>13</v>
      </c>
      <c r="B36" s="125">
        <v>18</v>
      </c>
      <c r="C36" s="193">
        <f>INDEX(Нормативное_давление_на_высоте__таблица,MATCH(B36,$A$43:$A$331,1))+(INDEX(Нормативное_давление_на_высоте__таблица,MATCH(B36,Высота__таблица,1)+1)-INDEX(Нормативное_давление_на_высоте__таблица,MATCH(B36,Высота__таблица,1)))*((B36-INDEX(Высота__таблица,MATCH(B36,Высота__таблица,1)))/(INDEX(Высота__таблица,MATCH(B36,Высота__таблица,1)+1)-INDEX(Высота__таблица,MATCH(B36,Высота__таблица,1))))</f>
        <v>0.19439999999999996</v>
      </c>
      <c r="D36" s="193"/>
      <c r="E36" s="126">
        <f>INDEX(Суммарная_нормативное_давление_по_высоте,MATCH(B36,$A$43:$A$331,1))+(INDEX(Суммарная_нормативное_давление_по_высоте,MATCH(B36,Высота__таблица,1)+1)-INDEX(Суммарная_нормативное_давление_по_высоте,MATCH(B36,Высота__таблица,1)))*((B36-INDEX(Высота__таблица,MATCH(B36,Высота__таблица,1)))/(INDEX(Высота__таблица,MATCH(B36,Высота__таблица,1)+1)-INDEX(Высота__таблица,MATCH(B36,Высота__таблица,1))))</f>
        <v>0.3187122161992264</v>
      </c>
      <c r="F36" s="193">
        <f>INDEX(Расчетное_давление_на_высоте__таблица,MATCH(B36,$A$43:$A$331,1))+(INDEX(Расчетное_давление_на_высоте__таблица,MATCH(B36,Высота__таблица,1)+1)-INDEX(Расчетное_давление_на_высоте__таблица,MATCH(B36,Высота__таблица,1)))*((B36-INDEX(Высота__таблица,MATCH(B36,Высота__таблица,1)))/(INDEX(Высота__таблица,MATCH(B36,Высота__таблица,1)+1)-INDEX(Высота__таблица,MATCH(B36,Высота__таблица,1))))</f>
        <v>0.27215999999999996</v>
      </c>
      <c r="G36" s="193"/>
      <c r="H36" s="126">
        <f>INDEX(Суммарная_расчетное_давление_по_высоте,MATCH(B36,$A$43:$A$331,1))+(INDEX(Суммарная_расчетное_давление_по_высоте,MATCH(B36,Высота__таблица,1)+1)-INDEX(Суммарная_расчетное_давление_по_высоте,MATCH(B36,Высота__таблица,1)))*((B36-INDEX(Высота__таблица,MATCH(B36,Высота__таблица,1)))/(INDEX(Высота__таблица,MATCH(B36,Высота__таблица,1)+1)-INDEX(Высота__таблица,MATCH(B36,Высота__таблица,1))))</f>
        <v>0.44619710267891693</v>
      </c>
      <c r="I36" s="127">
        <f>($B36-INDEX(Высота__таблица,MATCH($B36,Высота__таблица,1)))*((C36+INDEX(Нормативное_давление_на_высоте__таблица,MATCH($B36,Высота__таблица,1)))/2)</f>
        <v>0.016183333333326208</v>
      </c>
      <c r="J36" s="127">
        <f>($B36-INDEX(Высота__таблица,MATCH($B36,Высота__таблица,1)))*((E36+INDEX(Суммарная_нормативное_давление_по_высоте,MATCH($B36,Высота__таблица,1)))/2)</f>
        <v>0.026518704703280497</v>
      </c>
      <c r="K36" s="127">
        <f>($B36-INDEX(Высота__таблица,MATCH($B36,Высота__таблица,1)))*((F36+INDEX(Расчетное_давление_на_высоте__таблица,MATCH($B36,Высота__таблица,1)))/2)</f>
        <v>0.02265666666665669</v>
      </c>
      <c r="L36" s="127">
        <f>($B36-INDEX(Высота__таблица,MATCH($B36,Высота__таблица,1)))*((H36+INDEX(Суммарная_расчетное_давление_по_высоте,MATCH($B36,Высота__таблица,1)))/2)</f>
        <v>0.0371261865845927</v>
      </c>
      <c r="M36" s="195"/>
      <c r="N36" s="195"/>
      <c r="O36" s="195"/>
      <c r="P36" s="199"/>
      <c r="Q36" s="37"/>
    </row>
    <row r="37" spans="6:17" ht="16.5" customHeight="1" thickTop="1">
      <c r="F37" s="38"/>
      <c r="G37" s="38"/>
      <c r="M37" s="36"/>
      <c r="N37" s="36"/>
      <c r="Q37" s="37"/>
    </row>
    <row r="38" spans="6:17" ht="16.5" customHeight="1">
      <c r="F38" s="35"/>
      <c r="G38" s="35"/>
      <c r="M38" s="36"/>
      <c r="N38" s="36"/>
      <c r="Q38" s="37"/>
    </row>
    <row r="40" spans="1:16" ht="0" customHeight="1" hidden="1" thickBot="1">
      <c r="A40" s="203" t="s">
        <v>11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5"/>
    </row>
    <row r="41" spans="1:16" ht="0" customHeight="1" hidden="1" thickBot="1">
      <c r="A41" s="144" t="s">
        <v>10</v>
      </c>
      <c r="B41" s="146" t="s">
        <v>21</v>
      </c>
      <c r="C41" s="146" t="s">
        <v>58</v>
      </c>
      <c r="D41" s="155" t="s">
        <v>59</v>
      </c>
      <c r="E41" s="196" t="s">
        <v>43</v>
      </c>
      <c r="F41" s="197"/>
      <c r="G41" s="92" t="s">
        <v>63</v>
      </c>
      <c r="H41" s="92" t="s">
        <v>66</v>
      </c>
      <c r="I41" s="149" t="s">
        <v>57</v>
      </c>
      <c r="J41" s="151" t="s">
        <v>60</v>
      </c>
      <c r="K41" s="149" t="s">
        <v>61</v>
      </c>
      <c r="L41" s="153" t="s">
        <v>62</v>
      </c>
      <c r="M41" s="191" t="s">
        <v>19</v>
      </c>
      <c r="N41" s="191" t="s">
        <v>77</v>
      </c>
      <c r="O41" s="191" t="s">
        <v>20</v>
      </c>
      <c r="P41" s="191" t="s">
        <v>79</v>
      </c>
    </row>
    <row r="42" spans="1:16" ht="0" customHeight="1" hidden="1" thickBot="1">
      <c r="A42" s="145"/>
      <c r="B42" s="136"/>
      <c r="C42" s="136"/>
      <c r="D42" s="156"/>
      <c r="E42" s="85" t="s">
        <v>23</v>
      </c>
      <c r="F42" s="86" t="s">
        <v>57</v>
      </c>
      <c r="G42" s="86" t="s">
        <v>57</v>
      </c>
      <c r="H42" s="86" t="s">
        <v>57</v>
      </c>
      <c r="I42" s="150"/>
      <c r="J42" s="152"/>
      <c r="K42" s="150"/>
      <c r="L42" s="154"/>
      <c r="M42" s="192"/>
      <c r="N42" s="192"/>
      <c r="O42" s="192"/>
      <c r="P42" s="192"/>
    </row>
    <row r="43" spans="1:16" ht="0" customHeight="1" hidden="1">
      <c r="A43" s="79">
        <v>0</v>
      </c>
      <c r="B43" s="80">
        <f>INDEX(Значения_по_высоте_k,MATCH('Ветровое давление'!A43,Высота,1),MATCH('Ветровое давление'!$H$4,Тип_местности_для_K,0))+((INDEX(Значения_по_высоте_k,MATCH('Ветровое давление'!A43,Высота,1)+1,MATCH('Ветровое давление'!$H$4,Тип_местности_для_K,0))-INDEX(Значения_по_высоте_k,MATCH('Ветровое давление'!A43,Высота,1),MATCH('Ветровое давление'!$H$4,Тип_местности_для_K,0)))*(((A43-INDEX(Высота,MATCH('Ветровое давление'!A43,Высота,1))))/(INDEX(Высота,MATCH('Ветровое давление'!A43,Высота,1)+1)-INDEX(Высота,MATCH('Ветровое давление'!A43,Высота,1)))))</f>
        <v>0.5</v>
      </c>
      <c r="C43" s="81">
        <f>INDEX(w0__кПа,MATCH('Ветровое давление'!$H$3,Ветровые_районы,0))*$H$13*B43</f>
        <v>0.12</v>
      </c>
      <c r="D43" s="109">
        <f aca="true" t="shared" si="0" ref="D43:D106">C43*1.4</f>
        <v>0.16799999999999998</v>
      </c>
      <c r="E43" s="110">
        <f>INDEX(Значения_по_высоте_E,MATCH('Ветровое давление'!A43,Высота,1),MATCH('Ветровое давление'!$H$4,Тип_местности_для_K,0))+((INDEX(Значения_по_высоте_E,MATCH('Ветровое давление'!A43,Высота,1)+1,MATCH('Ветровое давление'!$H$4,Тип_местности_для_K,0))-INDEX(Значения_по_высоте_E,MATCH('Ветровое давление'!A43,Высота,1),MATCH('Ветровое давление'!$H$4,Тип_местности_для_K,0)))*(((A43-INDEX(Высота,MATCH('Ветровое давление'!A43,Высота,1))))/(INDEX(Высота,MATCH('Ветровое давление'!A43,Высота,1)+1)-INDEX(Высота,MATCH('Ветровое давление'!A43,Высота,1)))))</f>
        <v>1.22</v>
      </c>
      <c r="F43" s="111">
        <f>C43*E43*$H$22</f>
        <v>0.09808800000000001</v>
      </c>
      <c r="G43" s="111">
        <f>F43*$B$31</f>
        <v>0.13677931436062074</v>
      </c>
      <c r="H43" s="111">
        <f>1.4*$B$32*(A43/$H$20)*$B$31</f>
        <v>0</v>
      </c>
      <c r="I43" s="82">
        <f>IF($H$9="А",F43,IF($H$9="Б",G43,H43))</f>
        <v>0</v>
      </c>
      <c r="J43" s="87">
        <f>I43*1.4</f>
        <v>0</v>
      </c>
      <c r="K43" s="88">
        <f>C43+I43</f>
        <v>0.12</v>
      </c>
      <c r="L43" s="89">
        <f>D43+J43</f>
        <v>0.16799999999999998</v>
      </c>
      <c r="M43" s="68">
        <v>0</v>
      </c>
      <c r="N43" s="68">
        <v>0</v>
      </c>
      <c r="O43" s="94">
        <v>0</v>
      </c>
      <c r="P43" s="94">
        <v>0</v>
      </c>
    </row>
    <row r="44" spans="1:16" ht="0" customHeight="1" hidden="1">
      <c r="A44" s="69">
        <f aca="true" t="shared" si="1" ref="A44:A107">IF(A43+$H$21&lt;=$H$20,A43+$H$21,$H$20)</f>
        <v>0.1388888888888889</v>
      </c>
      <c r="B44" s="71">
        <f>INDEX(Значения_по_высоте_k,MATCH('Ветровое давление'!A44,Высота,1),MATCH('Ветровое давление'!$H$4,Тип_местности_для_K,0))+((INDEX(Значения_по_высоте_k,MATCH('Ветровое давление'!A44,Высота,1)+1,MATCH('Ветровое давление'!$H$4,Тип_местности_для_K,0))-INDEX(Значения_по_высоте_k,MATCH('Ветровое давление'!A44,Высота,1),MATCH('Ветровое давление'!$H$4,Тип_местности_для_K,0)))*(((A44-INDEX(Высота,MATCH('Ветровое давление'!A44,Высота,1))))/(INDEX(Высота,MATCH('Ветровое давление'!A44,Высота,1)+1)-INDEX(Высота,MATCH('Ветровое давление'!A44,Высота,1)))))</f>
        <v>0.5</v>
      </c>
      <c r="C44" s="73">
        <f>INDEX(w0__кПа,MATCH('Ветровое давление'!$H$3,Ветровые_районы,0))*$H$13*B44</f>
        <v>0.12</v>
      </c>
      <c r="D44" s="112">
        <f t="shared" si="0"/>
        <v>0.16799999999999998</v>
      </c>
      <c r="E44" s="75">
        <f>INDEX(Значения_по_высоте_E,MATCH('Ветровое давление'!A44,Высота,1),MATCH('Ветровое давление'!$H$4,Тип_местности_для_K,0))+((INDEX(Значения_по_высоте_E,MATCH('Ветровое давление'!A44,Высота,1)+1,MATCH('Ветровое давление'!$H$4,Тип_местности_для_K,0))-INDEX(Значения_по_высоте_E,MATCH('Ветровое давление'!A44,Высота,1),MATCH('Ветровое давление'!$H$4,Тип_местности_для_K,0)))*(((A44-INDEX(Высота,MATCH('Ветровое давление'!A44,Высота,1))))/(INDEX(Высота,MATCH('Ветровое давление'!A44,Высота,1)+1)-INDEX(Высота,MATCH('Ветровое давление'!A44,Высота,1)))))</f>
        <v>1.22</v>
      </c>
      <c r="F44" s="76">
        <f aca="true" t="shared" si="2" ref="F44:F107">C44*E44*$H$22</f>
        <v>0.09808800000000001</v>
      </c>
      <c r="G44" s="83">
        <f aca="true" t="shared" si="3" ref="G44:G107">F44*$B$31</f>
        <v>0.13677931436062074</v>
      </c>
      <c r="H44" s="83">
        <f aca="true" t="shared" si="4" ref="H44:H107">1.4*$B$32*(A44/$H$20)*$B$31</f>
        <v>0.0009591991990681051</v>
      </c>
      <c r="I44" s="82">
        <f aca="true" t="shared" si="5" ref="I44:I107">IF($H$9="А",F44,IF($H$9="Б",G44,H44))</f>
        <v>0.0009591991990681051</v>
      </c>
      <c r="J44" s="87">
        <f aca="true" t="shared" si="6" ref="J44:J107">I44*1.4</f>
        <v>0.001342878878695347</v>
      </c>
      <c r="K44" s="88">
        <f aca="true" t="shared" si="7" ref="K44:K107">C44+I44</f>
        <v>0.1209591991990681</v>
      </c>
      <c r="L44" s="89">
        <f aca="true" t="shared" si="8" ref="L44:L107">D44+J44</f>
        <v>0.16934287887869534</v>
      </c>
      <c r="M44" s="93">
        <f aca="true" t="shared" si="9" ref="M44:M107">IF(AND($B$35&gt;=$A43,$B$35&lt;$A44),I$35,IF(AND($B$36&gt;=$A43,$B$36&lt;$A44),I$36,($A44-$A43)*((C44+C43)/2)))</f>
        <v>0.016666666666666666</v>
      </c>
      <c r="N44" s="93">
        <f aca="true" t="shared" si="10" ref="N44:N107">IF(AND($B$35&gt;=$A43,$B$35&lt;$A44),J$35,IF(AND($B$36&gt;=$A43,$B$36&lt;$A44),J$36,($A44-$A43)*((K44+K43)/2)))</f>
        <v>0.01673327772215751</v>
      </c>
      <c r="O44" s="93">
        <f aca="true" t="shared" si="11" ref="O44:O107">IF(AND($B$35&gt;=$A43,$B$35&lt;$A44),K$35,IF(AND($B$36&gt;=$A43,$B$36&lt;$A44),K$36,($A44-$A43)*((D44+D43)/2)))</f>
        <v>0.02333333333333333</v>
      </c>
      <c r="P44" s="93">
        <f aca="true" t="shared" si="12" ref="P44:P107">IF(AND($B$35&gt;=$A43,$B$35&lt;$A44),L$35,IF(AND($B$36&gt;=$A43,$B$36&lt;$A44),L$36,($A44-$A43)*((L44+L43)/2)))</f>
        <v>0.02342658881102051</v>
      </c>
    </row>
    <row r="45" spans="1:16" ht="0" customHeight="1" hidden="1">
      <c r="A45" s="69">
        <f t="shared" si="1"/>
        <v>0.2777777777777778</v>
      </c>
      <c r="B45" s="71">
        <f>INDEX(Значения_по_высоте_k,MATCH('Ветровое давление'!A45,Высота,1),MATCH('Ветровое давление'!$H$4,Тип_местности_для_K,0))+((INDEX(Значения_по_высоте_k,MATCH('Ветровое давление'!A45,Высота,1)+1,MATCH('Ветровое давление'!$H$4,Тип_местности_для_K,0))-INDEX(Значения_по_высоте_k,MATCH('Ветровое давление'!A45,Высота,1),MATCH('Ветровое давление'!$H$4,Тип_местности_для_K,0)))*(((A45-INDEX(Высота,MATCH('Ветровое давление'!A45,Высота,1))))/(INDEX(Высота,MATCH('Ветровое давление'!A45,Высота,1)+1)-INDEX(Высота,MATCH('Ветровое давление'!A45,Высота,1)))))</f>
        <v>0.5</v>
      </c>
      <c r="C45" s="73">
        <f>INDEX(w0__кПа,MATCH('Ветровое давление'!$H$3,Ветровые_районы,0))*$H$13*B45</f>
        <v>0.12</v>
      </c>
      <c r="D45" s="112">
        <f t="shared" si="0"/>
        <v>0.16799999999999998</v>
      </c>
      <c r="E45" s="75">
        <f>INDEX(Значения_по_высоте_E,MATCH('Ветровое давление'!A45,Высота,1),MATCH('Ветровое давление'!$H$4,Тип_местности_для_K,0))+((INDEX(Значения_по_высоте_E,MATCH('Ветровое давление'!A45,Высота,1)+1,MATCH('Ветровое давление'!$H$4,Тип_местности_для_K,0))-INDEX(Значения_по_высоте_E,MATCH('Ветровое давление'!A45,Высота,1),MATCH('Ветровое давление'!$H$4,Тип_местности_для_K,0)))*(((A45-INDEX(Высота,MATCH('Ветровое давление'!A45,Высота,1))))/(INDEX(Высота,MATCH('Ветровое давление'!A45,Высота,1)+1)-INDEX(Высота,MATCH('Ветровое давление'!A45,Высота,1)))))</f>
        <v>1.22</v>
      </c>
      <c r="F45" s="76">
        <f t="shared" si="2"/>
        <v>0.09808800000000001</v>
      </c>
      <c r="G45" s="83">
        <f t="shared" si="3"/>
        <v>0.13677931436062074</v>
      </c>
      <c r="H45" s="83">
        <f t="shared" si="4"/>
        <v>0.0019183983981362102</v>
      </c>
      <c r="I45" s="82">
        <f t="shared" si="5"/>
        <v>0.0019183983981362102</v>
      </c>
      <c r="J45" s="87">
        <f t="shared" si="6"/>
        <v>0.002685757757390694</v>
      </c>
      <c r="K45" s="88">
        <f t="shared" si="7"/>
        <v>0.1219183983981362</v>
      </c>
      <c r="L45" s="89">
        <f t="shared" si="8"/>
        <v>0.17068575775739067</v>
      </c>
      <c r="M45" s="93">
        <f t="shared" si="9"/>
        <v>0.016666666666666666</v>
      </c>
      <c r="N45" s="93">
        <f t="shared" si="10"/>
        <v>0.016866499833139186</v>
      </c>
      <c r="O45" s="93">
        <f t="shared" si="11"/>
        <v>0.02333333333333333</v>
      </c>
      <c r="P45" s="93">
        <f t="shared" si="12"/>
        <v>0.023613099766394863</v>
      </c>
    </row>
    <row r="46" spans="1:16" ht="0" customHeight="1" hidden="1">
      <c r="A46" s="69">
        <f t="shared" si="1"/>
        <v>0.4166666666666667</v>
      </c>
      <c r="B46" s="71">
        <f>INDEX(Значения_по_высоте_k,MATCH('Ветровое давление'!A46,Высота,1),MATCH('Ветровое давление'!$H$4,Тип_местности_для_K,0))+((INDEX(Значения_по_высоте_k,MATCH('Ветровое давление'!A46,Высота,1)+1,MATCH('Ветровое давление'!$H$4,Тип_местности_для_K,0))-INDEX(Значения_по_высоте_k,MATCH('Ветровое давление'!A46,Высота,1),MATCH('Ветровое давление'!$H$4,Тип_местности_для_K,0)))*(((A46-INDEX(Высота,MATCH('Ветровое давление'!A46,Высота,1))))/(INDEX(Высота,MATCH('Ветровое давление'!A46,Высота,1)+1)-INDEX(Высота,MATCH('Ветровое давление'!A46,Высота,1)))))</f>
        <v>0.5</v>
      </c>
      <c r="C46" s="73">
        <f>INDEX(w0__кПа,MATCH('Ветровое давление'!$H$3,Ветровые_районы,0))*$H$13*B46</f>
        <v>0.12</v>
      </c>
      <c r="D46" s="112">
        <f t="shared" si="0"/>
        <v>0.16799999999999998</v>
      </c>
      <c r="E46" s="75">
        <f>INDEX(Значения_по_высоте_E,MATCH('Ветровое давление'!A46,Высота,1),MATCH('Ветровое давление'!$H$4,Тип_местности_для_K,0))+((INDEX(Значения_по_высоте_E,MATCH('Ветровое давление'!A46,Высота,1)+1,MATCH('Ветровое давление'!$H$4,Тип_местности_для_K,0))-INDEX(Значения_по_высоте_E,MATCH('Ветровое давление'!A46,Высота,1),MATCH('Ветровое давление'!$H$4,Тип_местности_для_K,0)))*(((A46-INDEX(Высота,MATCH('Ветровое давление'!A46,Высота,1))))/(INDEX(Высота,MATCH('Ветровое давление'!A46,Высота,1)+1)-INDEX(Высота,MATCH('Ветровое давление'!A46,Высота,1)))))</f>
        <v>1.22</v>
      </c>
      <c r="F46" s="76">
        <f t="shared" si="2"/>
        <v>0.09808800000000001</v>
      </c>
      <c r="G46" s="83">
        <f t="shared" si="3"/>
        <v>0.13677931436062074</v>
      </c>
      <c r="H46" s="83">
        <f t="shared" si="4"/>
        <v>0.0028775975972043155</v>
      </c>
      <c r="I46" s="82">
        <f t="shared" si="5"/>
        <v>0.0028775975972043155</v>
      </c>
      <c r="J46" s="87">
        <f t="shared" si="6"/>
        <v>0.004028636636086042</v>
      </c>
      <c r="K46" s="88">
        <f t="shared" si="7"/>
        <v>0.1228775975972043</v>
      </c>
      <c r="L46" s="89">
        <f t="shared" si="8"/>
        <v>0.17202863663608603</v>
      </c>
      <c r="M46" s="93">
        <f t="shared" si="9"/>
        <v>0.016666666666666666</v>
      </c>
      <c r="N46" s="93">
        <f t="shared" si="10"/>
        <v>0.01699972194412087</v>
      </c>
      <c r="O46" s="93">
        <f t="shared" si="11"/>
        <v>0.02333333333333333</v>
      </c>
      <c r="P46" s="93">
        <f t="shared" si="12"/>
        <v>0.02379961072176922</v>
      </c>
    </row>
    <row r="47" spans="1:16" ht="0" customHeight="1" hidden="1">
      <c r="A47" s="69">
        <f t="shared" si="1"/>
        <v>0.5555555555555556</v>
      </c>
      <c r="B47" s="71">
        <f>INDEX(Значения_по_высоте_k,MATCH('Ветровое давление'!A47,Высота,1),MATCH('Ветровое давление'!$H$4,Тип_местности_для_K,0))+((INDEX(Значения_по_высоте_k,MATCH('Ветровое давление'!A47,Высота,1)+1,MATCH('Ветровое давление'!$H$4,Тип_местности_для_K,0))-INDEX(Значения_по_высоте_k,MATCH('Ветровое давление'!A47,Высота,1),MATCH('Ветровое давление'!$H$4,Тип_местности_для_K,0)))*(((A47-INDEX(Высота,MATCH('Ветровое давление'!A47,Высота,1))))/(INDEX(Высота,MATCH('Ветровое давление'!A47,Высота,1)+1)-INDEX(Высота,MATCH('Ветровое давление'!A47,Высота,1)))))</f>
        <v>0.5</v>
      </c>
      <c r="C47" s="73">
        <f>INDEX(w0__кПа,MATCH('Ветровое давление'!$H$3,Ветровые_районы,0))*$H$13*B47</f>
        <v>0.12</v>
      </c>
      <c r="D47" s="112">
        <f t="shared" si="0"/>
        <v>0.16799999999999998</v>
      </c>
      <c r="E47" s="75">
        <f>INDEX(Значения_по_высоте_E,MATCH('Ветровое давление'!A47,Высота,1),MATCH('Ветровое давление'!$H$4,Тип_местности_для_K,0))+((INDEX(Значения_по_высоте_E,MATCH('Ветровое давление'!A47,Высота,1)+1,MATCH('Ветровое давление'!$H$4,Тип_местности_для_K,0))-INDEX(Значения_по_высоте_E,MATCH('Ветровое давление'!A47,Высота,1),MATCH('Ветровое давление'!$H$4,Тип_местности_для_K,0)))*(((A47-INDEX(Высота,MATCH('Ветровое давление'!A47,Высота,1))))/(INDEX(Высота,MATCH('Ветровое давление'!A47,Высота,1)+1)-INDEX(Высота,MATCH('Ветровое давление'!A47,Высота,1)))))</f>
        <v>1.22</v>
      </c>
      <c r="F47" s="76">
        <f t="shared" si="2"/>
        <v>0.09808800000000001</v>
      </c>
      <c r="G47" s="83">
        <f t="shared" si="3"/>
        <v>0.13677931436062074</v>
      </c>
      <c r="H47" s="83">
        <f t="shared" si="4"/>
        <v>0.0038367967962724204</v>
      </c>
      <c r="I47" s="82">
        <f t="shared" si="5"/>
        <v>0.0038367967962724204</v>
      </c>
      <c r="J47" s="87">
        <f t="shared" si="6"/>
        <v>0.005371515514781388</v>
      </c>
      <c r="K47" s="88">
        <f t="shared" si="7"/>
        <v>0.12383679679627242</v>
      </c>
      <c r="L47" s="89">
        <f t="shared" si="8"/>
        <v>0.17337151551478136</v>
      </c>
      <c r="M47" s="93">
        <f t="shared" si="9"/>
        <v>0.016666666666666666</v>
      </c>
      <c r="N47" s="93">
        <f t="shared" si="10"/>
        <v>0.01713294405510255</v>
      </c>
      <c r="O47" s="93">
        <f t="shared" si="11"/>
        <v>0.02333333333333333</v>
      </c>
      <c r="P47" s="93">
        <f t="shared" si="12"/>
        <v>0.02398612167714357</v>
      </c>
    </row>
    <row r="48" spans="1:16" ht="0" customHeight="1" hidden="1">
      <c r="A48" s="69">
        <f t="shared" si="1"/>
        <v>0.6944444444444444</v>
      </c>
      <c r="B48" s="71">
        <f>INDEX(Значения_по_высоте_k,MATCH('Ветровое давление'!A48,Высота,1),MATCH('Ветровое давление'!$H$4,Тип_местности_для_K,0))+((INDEX(Значения_по_высоте_k,MATCH('Ветровое давление'!A48,Высота,1)+1,MATCH('Ветровое давление'!$H$4,Тип_местности_для_K,0))-INDEX(Значения_по_высоте_k,MATCH('Ветровое давление'!A48,Высота,1),MATCH('Ветровое давление'!$H$4,Тип_местности_для_K,0)))*(((A48-INDEX(Высота,MATCH('Ветровое давление'!A48,Высота,1))))/(INDEX(Высота,MATCH('Ветровое давление'!A48,Высота,1)+1)-INDEX(Высота,MATCH('Ветровое давление'!A48,Высота,1)))))</f>
        <v>0.5</v>
      </c>
      <c r="C48" s="73">
        <f>INDEX(w0__кПа,MATCH('Ветровое давление'!$H$3,Ветровые_районы,0))*$H$13*B48</f>
        <v>0.12</v>
      </c>
      <c r="D48" s="112">
        <f t="shared" si="0"/>
        <v>0.16799999999999998</v>
      </c>
      <c r="E48" s="75">
        <f>INDEX(Значения_по_высоте_E,MATCH('Ветровое давление'!A48,Высота,1),MATCH('Ветровое давление'!$H$4,Тип_местности_для_K,0))+((INDEX(Значения_по_высоте_E,MATCH('Ветровое давление'!A48,Высота,1)+1,MATCH('Ветровое давление'!$H$4,Тип_местности_для_K,0))-INDEX(Значения_по_высоте_E,MATCH('Ветровое давление'!A48,Высота,1),MATCH('Ветровое давление'!$H$4,Тип_местности_для_K,0)))*(((A48-INDEX(Высота,MATCH('Ветровое давление'!A48,Высота,1))))/(INDEX(Высота,MATCH('Ветровое давление'!A48,Высота,1)+1)-INDEX(Высота,MATCH('Ветровое давление'!A48,Высота,1)))))</f>
        <v>1.22</v>
      </c>
      <c r="F48" s="76">
        <f t="shared" si="2"/>
        <v>0.09808800000000001</v>
      </c>
      <c r="G48" s="83">
        <f t="shared" si="3"/>
        <v>0.13677931436062074</v>
      </c>
      <c r="H48" s="83">
        <f t="shared" si="4"/>
        <v>0.004795995995340525</v>
      </c>
      <c r="I48" s="82">
        <f t="shared" si="5"/>
        <v>0.004795995995340525</v>
      </c>
      <c r="J48" s="87">
        <f t="shared" si="6"/>
        <v>0.006714394393476735</v>
      </c>
      <c r="K48" s="88">
        <f t="shared" si="7"/>
        <v>0.12479599599534053</v>
      </c>
      <c r="L48" s="89">
        <f t="shared" si="8"/>
        <v>0.17471439439347672</v>
      </c>
      <c r="M48" s="93">
        <f t="shared" si="9"/>
        <v>0.01666666666666666</v>
      </c>
      <c r="N48" s="93">
        <f t="shared" si="10"/>
        <v>0.017266166166084226</v>
      </c>
      <c r="O48" s="93">
        <f t="shared" si="11"/>
        <v>0.023333333333333324</v>
      </c>
      <c r="P48" s="93">
        <f t="shared" si="12"/>
        <v>0.024172632632517912</v>
      </c>
    </row>
    <row r="49" spans="1:16" ht="0" customHeight="1" hidden="1">
      <c r="A49" s="69">
        <f t="shared" si="1"/>
        <v>0.8333333333333333</v>
      </c>
      <c r="B49" s="71">
        <f>INDEX(Значения_по_высоте_k,MATCH('Ветровое давление'!A49,Высота,1),MATCH('Ветровое давление'!$H$4,Тип_местности_для_K,0))+((INDEX(Значения_по_высоте_k,MATCH('Ветровое давление'!A49,Высота,1)+1,MATCH('Ветровое давление'!$H$4,Тип_местности_для_K,0))-INDEX(Значения_по_высоте_k,MATCH('Ветровое давление'!A49,Высота,1),MATCH('Ветровое давление'!$H$4,Тип_местности_для_K,0)))*(((A49-INDEX(Высота,MATCH('Ветровое давление'!A49,Высота,1))))/(INDEX(Высота,MATCH('Ветровое давление'!A49,Высота,1)+1)-INDEX(Высота,MATCH('Ветровое давление'!A49,Высота,1)))))</f>
        <v>0.5</v>
      </c>
      <c r="C49" s="73">
        <f>INDEX(w0__кПа,MATCH('Ветровое давление'!$H$3,Ветровые_районы,0))*$H$13*B49</f>
        <v>0.12</v>
      </c>
      <c r="D49" s="112">
        <f t="shared" si="0"/>
        <v>0.16799999999999998</v>
      </c>
      <c r="E49" s="75">
        <f>INDEX(Значения_по_высоте_E,MATCH('Ветровое давление'!A49,Высота,1),MATCH('Ветровое давление'!$H$4,Тип_местности_для_K,0))+((INDEX(Значения_по_высоте_E,MATCH('Ветровое давление'!A49,Высота,1)+1,MATCH('Ветровое давление'!$H$4,Тип_местности_для_K,0))-INDEX(Значения_по_высоте_E,MATCH('Ветровое давление'!A49,Высота,1),MATCH('Ветровое давление'!$H$4,Тип_местности_для_K,0)))*(((A49-INDEX(Высота,MATCH('Ветровое давление'!A49,Высота,1))))/(INDEX(Высота,MATCH('Ветровое давление'!A49,Высота,1)+1)-INDEX(Высота,MATCH('Ветровое давление'!A49,Высота,1)))))</f>
        <v>1.22</v>
      </c>
      <c r="F49" s="76">
        <f t="shared" si="2"/>
        <v>0.09808800000000001</v>
      </c>
      <c r="G49" s="83">
        <f t="shared" si="3"/>
        <v>0.13677931436062074</v>
      </c>
      <c r="H49" s="83">
        <f t="shared" si="4"/>
        <v>0.00575519519440863</v>
      </c>
      <c r="I49" s="82">
        <f t="shared" si="5"/>
        <v>0.00575519519440863</v>
      </c>
      <c r="J49" s="87">
        <f t="shared" si="6"/>
        <v>0.008057273272172082</v>
      </c>
      <c r="K49" s="88">
        <f t="shared" si="7"/>
        <v>0.12575519519440861</v>
      </c>
      <c r="L49" s="89">
        <f t="shared" si="8"/>
        <v>0.17605727327217208</v>
      </c>
      <c r="M49" s="93">
        <f t="shared" si="9"/>
        <v>0.01666666666666666</v>
      </c>
      <c r="N49" s="93">
        <f t="shared" si="10"/>
        <v>0.017399388277065903</v>
      </c>
      <c r="O49" s="93">
        <f t="shared" si="11"/>
        <v>0.023333333333333324</v>
      </c>
      <c r="P49" s="93">
        <f t="shared" si="12"/>
        <v>0.02435914358789227</v>
      </c>
    </row>
    <row r="50" spans="1:16" ht="0" customHeight="1" hidden="1">
      <c r="A50" s="69">
        <f t="shared" si="1"/>
        <v>0.9722222222222221</v>
      </c>
      <c r="B50" s="71">
        <f>INDEX(Значения_по_высоте_k,MATCH('Ветровое давление'!A50,Высота,1),MATCH('Ветровое давление'!$H$4,Тип_местности_для_K,0))+((INDEX(Значения_по_высоте_k,MATCH('Ветровое давление'!A50,Высота,1)+1,MATCH('Ветровое давление'!$H$4,Тип_местности_для_K,0))-INDEX(Значения_по_высоте_k,MATCH('Ветровое давление'!A50,Высота,1),MATCH('Ветровое давление'!$H$4,Тип_местности_для_K,0)))*(((A50-INDEX(Высота,MATCH('Ветровое давление'!A50,Высота,1))))/(INDEX(Высота,MATCH('Ветровое давление'!A50,Высота,1)+1)-INDEX(Высота,MATCH('Ветровое давление'!A50,Высота,1)))))</f>
        <v>0.5</v>
      </c>
      <c r="C50" s="73">
        <f>INDEX(w0__кПа,MATCH('Ветровое давление'!$H$3,Ветровые_районы,0))*$H$13*B50</f>
        <v>0.12</v>
      </c>
      <c r="D50" s="112">
        <f t="shared" si="0"/>
        <v>0.16799999999999998</v>
      </c>
      <c r="E50" s="75">
        <f>INDEX(Значения_по_высоте_E,MATCH('Ветровое давление'!A50,Высота,1),MATCH('Ветровое давление'!$H$4,Тип_местности_для_K,0))+((INDEX(Значения_по_высоте_E,MATCH('Ветровое давление'!A50,Высота,1)+1,MATCH('Ветровое давление'!$H$4,Тип_местности_для_K,0))-INDEX(Значения_по_высоте_E,MATCH('Ветровое давление'!A50,Высота,1),MATCH('Ветровое давление'!$H$4,Тип_местности_для_K,0)))*(((A50-INDEX(Высота,MATCH('Ветровое давление'!A50,Высота,1))))/(INDEX(Высота,MATCH('Ветровое давление'!A50,Высота,1)+1)-INDEX(Высота,MATCH('Ветровое давление'!A50,Высота,1)))))</f>
        <v>1.22</v>
      </c>
      <c r="F50" s="76">
        <f t="shared" si="2"/>
        <v>0.09808800000000001</v>
      </c>
      <c r="G50" s="83">
        <f t="shared" si="3"/>
        <v>0.13677931436062074</v>
      </c>
      <c r="H50" s="83">
        <f t="shared" si="4"/>
        <v>0.006714394393476734</v>
      </c>
      <c r="I50" s="82">
        <f t="shared" si="5"/>
        <v>0.006714394393476734</v>
      </c>
      <c r="J50" s="87">
        <f t="shared" si="6"/>
        <v>0.009400152150867426</v>
      </c>
      <c r="K50" s="88">
        <f t="shared" si="7"/>
        <v>0.12671439439347673</v>
      </c>
      <c r="L50" s="89">
        <f t="shared" si="8"/>
        <v>0.1774001521508674</v>
      </c>
      <c r="M50" s="93">
        <f t="shared" si="9"/>
        <v>0.01666666666666666</v>
      </c>
      <c r="N50" s="93">
        <f t="shared" si="10"/>
        <v>0.017532610388047588</v>
      </c>
      <c r="O50" s="93">
        <f t="shared" si="11"/>
        <v>0.023333333333333324</v>
      </c>
      <c r="P50" s="93">
        <f t="shared" si="12"/>
        <v>0.024545654543266623</v>
      </c>
    </row>
    <row r="51" spans="1:16" ht="0" customHeight="1" hidden="1">
      <c r="A51" s="69">
        <f t="shared" si="1"/>
        <v>1.111111111111111</v>
      </c>
      <c r="B51" s="71">
        <f>INDEX(Значения_по_высоте_k,MATCH('Ветровое давление'!A51,Высота,1),MATCH('Ветровое давление'!$H$4,Тип_местности_для_K,0))+((INDEX(Значения_по_высоте_k,MATCH('Ветровое давление'!A51,Высота,1)+1,MATCH('Ветровое давление'!$H$4,Тип_местности_для_K,0))-INDEX(Значения_по_высоте_k,MATCH('Ветровое давление'!A51,Высота,1),MATCH('Ветровое давление'!$H$4,Тип_местности_для_K,0)))*(((A51-INDEX(Высота,MATCH('Ветровое давление'!A51,Высота,1))))/(INDEX(Высота,MATCH('Ветровое давление'!A51,Высота,1)+1)-INDEX(Высота,MATCH('Ветровое давление'!A51,Высота,1)))))</f>
        <v>0.5</v>
      </c>
      <c r="C51" s="73">
        <f>INDEX(w0__кПа,MATCH('Ветровое давление'!$H$3,Ветровые_районы,0))*$H$13*B51</f>
        <v>0.12</v>
      </c>
      <c r="D51" s="112">
        <f t="shared" si="0"/>
        <v>0.16799999999999998</v>
      </c>
      <c r="E51" s="75">
        <f>INDEX(Значения_по_высоте_E,MATCH('Ветровое давление'!A51,Высота,1),MATCH('Ветровое давление'!$H$4,Тип_местности_для_K,0))+((INDEX(Значения_по_высоте_E,MATCH('Ветровое давление'!A51,Высота,1)+1,MATCH('Ветровое давление'!$H$4,Тип_местности_для_K,0))-INDEX(Значения_по_высоте_E,MATCH('Ветровое давление'!A51,Высота,1),MATCH('Ветровое давление'!$H$4,Тип_местности_для_K,0)))*(((A51-INDEX(Высота,MATCH('Ветровое давление'!A51,Высота,1))))/(INDEX(Высота,MATCH('Ветровое давление'!A51,Высота,1)+1)-INDEX(Высота,MATCH('Ветровое давление'!A51,Высота,1)))))</f>
        <v>1.22</v>
      </c>
      <c r="F51" s="76">
        <f t="shared" si="2"/>
        <v>0.09808800000000001</v>
      </c>
      <c r="G51" s="83">
        <f t="shared" si="3"/>
        <v>0.13677931436062074</v>
      </c>
      <c r="H51" s="83">
        <f t="shared" si="4"/>
        <v>0.007673593592544838</v>
      </c>
      <c r="I51" s="82">
        <f t="shared" si="5"/>
        <v>0.007673593592544838</v>
      </c>
      <c r="J51" s="87">
        <f t="shared" si="6"/>
        <v>0.010743031029562772</v>
      </c>
      <c r="K51" s="88">
        <f t="shared" si="7"/>
        <v>0.12767359359254482</v>
      </c>
      <c r="L51" s="89">
        <f t="shared" si="8"/>
        <v>0.17874303102956277</v>
      </c>
      <c r="M51" s="93">
        <f t="shared" si="9"/>
        <v>0.01666666666666666</v>
      </c>
      <c r="N51" s="93">
        <f t="shared" si="10"/>
        <v>0.01766583249902927</v>
      </c>
      <c r="O51" s="93">
        <f t="shared" si="11"/>
        <v>0.023333333333333324</v>
      </c>
      <c r="P51" s="93">
        <f t="shared" si="12"/>
        <v>0.024732165498640973</v>
      </c>
    </row>
    <row r="52" spans="1:16" ht="0" customHeight="1" hidden="1">
      <c r="A52" s="69">
        <f t="shared" si="1"/>
        <v>1.2499999999999998</v>
      </c>
      <c r="B52" s="71">
        <f>INDEX(Значения_по_высоте_k,MATCH('Ветровое давление'!A52,Высота,1),MATCH('Ветровое давление'!$H$4,Тип_местности_для_K,0))+((INDEX(Значения_по_высоте_k,MATCH('Ветровое давление'!A52,Высота,1)+1,MATCH('Ветровое давление'!$H$4,Тип_местности_для_K,0))-INDEX(Значения_по_высоте_k,MATCH('Ветровое давление'!A52,Высота,1),MATCH('Ветровое давление'!$H$4,Тип_местности_для_K,0)))*(((A52-INDEX(Высота,MATCH('Ветровое давление'!A52,Высота,1))))/(INDEX(Высота,MATCH('Ветровое давление'!A52,Высота,1)+1)-INDEX(Высота,MATCH('Ветровое давление'!A52,Высота,1)))))</f>
        <v>0.5</v>
      </c>
      <c r="C52" s="73">
        <f>INDEX(w0__кПа,MATCH('Ветровое давление'!$H$3,Ветровые_районы,0))*$H$13*B52</f>
        <v>0.12</v>
      </c>
      <c r="D52" s="112">
        <f t="shared" si="0"/>
        <v>0.16799999999999998</v>
      </c>
      <c r="E52" s="75">
        <f>INDEX(Значения_по_высоте_E,MATCH('Ветровое давление'!A52,Высота,1),MATCH('Ветровое давление'!$H$4,Тип_местности_для_K,0))+((INDEX(Значения_по_высоте_E,MATCH('Ветровое давление'!A52,Высота,1)+1,MATCH('Ветровое давление'!$H$4,Тип_местности_для_K,0))-INDEX(Значения_по_высоте_E,MATCH('Ветровое давление'!A52,Высота,1),MATCH('Ветровое давление'!$H$4,Тип_местности_для_K,0)))*(((A52-INDEX(Высота,MATCH('Ветровое давление'!A52,Высота,1))))/(INDEX(Высота,MATCH('Ветровое давление'!A52,Высота,1)+1)-INDEX(Высота,MATCH('Ветровое давление'!A52,Высота,1)))))</f>
        <v>1.22</v>
      </c>
      <c r="F52" s="76">
        <f t="shared" si="2"/>
        <v>0.09808800000000001</v>
      </c>
      <c r="G52" s="83">
        <f t="shared" si="3"/>
        <v>0.13677931436062074</v>
      </c>
      <c r="H52" s="83">
        <f t="shared" si="4"/>
        <v>0.008632792791612942</v>
      </c>
      <c r="I52" s="82">
        <f t="shared" si="5"/>
        <v>0.008632792791612942</v>
      </c>
      <c r="J52" s="87">
        <f t="shared" si="6"/>
        <v>0.012085909908258119</v>
      </c>
      <c r="K52" s="88">
        <f t="shared" si="7"/>
        <v>0.12863279279161294</v>
      </c>
      <c r="L52" s="89">
        <f t="shared" si="8"/>
        <v>0.1800859099082581</v>
      </c>
      <c r="M52" s="93">
        <f t="shared" si="9"/>
        <v>0.01666666666666666</v>
      </c>
      <c r="N52" s="93">
        <f t="shared" si="10"/>
        <v>0.01779905461001095</v>
      </c>
      <c r="O52" s="93">
        <f t="shared" si="11"/>
        <v>0.023333333333333324</v>
      </c>
      <c r="P52" s="93">
        <f t="shared" si="12"/>
        <v>0.02491867645401533</v>
      </c>
    </row>
    <row r="53" spans="1:16" ht="0" customHeight="1" hidden="1">
      <c r="A53" s="69">
        <f t="shared" si="1"/>
        <v>1.3888888888888886</v>
      </c>
      <c r="B53" s="71">
        <f>INDEX(Значения_по_высоте_k,MATCH('Ветровое давление'!A53,Высота,1),MATCH('Ветровое давление'!$H$4,Тип_местности_для_K,0))+((INDEX(Значения_по_высоте_k,MATCH('Ветровое давление'!A53,Высота,1)+1,MATCH('Ветровое давление'!$H$4,Тип_местности_для_K,0))-INDEX(Значения_по_высоте_k,MATCH('Ветровое давление'!A53,Высота,1),MATCH('Ветровое давление'!$H$4,Тип_местности_для_K,0)))*(((A53-INDEX(Высота,MATCH('Ветровое давление'!A53,Высота,1))))/(INDEX(Высота,MATCH('Ветровое давление'!A53,Высота,1)+1)-INDEX(Высота,MATCH('Ветровое давление'!A53,Высота,1)))))</f>
        <v>0.5</v>
      </c>
      <c r="C53" s="73">
        <f>INDEX(w0__кПа,MATCH('Ветровое давление'!$H$3,Ветровые_районы,0))*$H$13*B53</f>
        <v>0.12</v>
      </c>
      <c r="D53" s="112">
        <f t="shared" si="0"/>
        <v>0.16799999999999998</v>
      </c>
      <c r="E53" s="75">
        <f>INDEX(Значения_по_высоте_E,MATCH('Ветровое давление'!A53,Высота,1),MATCH('Ветровое давление'!$H$4,Тип_местности_для_K,0))+((INDEX(Значения_по_высоте_E,MATCH('Ветровое давление'!A53,Высота,1)+1,MATCH('Ветровое давление'!$H$4,Тип_местности_для_K,0))-INDEX(Значения_по_высоте_E,MATCH('Ветровое давление'!A53,Высота,1),MATCH('Ветровое давление'!$H$4,Тип_местности_для_K,0)))*(((A53-INDEX(Высота,MATCH('Ветровое давление'!A53,Высота,1))))/(INDEX(Высота,MATCH('Ветровое давление'!A53,Высота,1)+1)-INDEX(Высота,MATCH('Ветровое давление'!A53,Высота,1)))))</f>
        <v>1.22</v>
      </c>
      <c r="F53" s="76">
        <f t="shared" si="2"/>
        <v>0.09808800000000001</v>
      </c>
      <c r="G53" s="83">
        <f t="shared" si="3"/>
        <v>0.13677931436062074</v>
      </c>
      <c r="H53" s="83">
        <f t="shared" si="4"/>
        <v>0.009591991990681049</v>
      </c>
      <c r="I53" s="82">
        <f t="shared" si="5"/>
        <v>0.009591991990681049</v>
      </c>
      <c r="J53" s="87">
        <f t="shared" si="6"/>
        <v>0.013428788786953468</v>
      </c>
      <c r="K53" s="88">
        <f t="shared" si="7"/>
        <v>0.12959199199068105</v>
      </c>
      <c r="L53" s="89">
        <f t="shared" si="8"/>
        <v>0.18142878878695345</v>
      </c>
      <c r="M53" s="93">
        <f t="shared" si="9"/>
        <v>0.01666666666666666</v>
      </c>
      <c r="N53" s="93">
        <f t="shared" si="10"/>
        <v>0.01793227672099263</v>
      </c>
      <c r="O53" s="93">
        <f t="shared" si="11"/>
        <v>0.023333333333333324</v>
      </c>
      <c r="P53" s="93">
        <f t="shared" si="12"/>
        <v>0.025105187409389683</v>
      </c>
    </row>
    <row r="54" spans="1:16" ht="0" customHeight="1" hidden="1">
      <c r="A54" s="69">
        <f t="shared" si="1"/>
        <v>1.5277777777777775</v>
      </c>
      <c r="B54" s="71">
        <f>INDEX(Значения_по_высоте_k,MATCH('Ветровое давление'!A54,Высота,1),MATCH('Ветровое давление'!$H$4,Тип_местности_для_K,0))+((INDEX(Значения_по_высоте_k,MATCH('Ветровое давление'!A54,Высота,1)+1,MATCH('Ветровое давление'!$H$4,Тип_местности_для_K,0))-INDEX(Значения_по_высоте_k,MATCH('Ветровое давление'!A54,Высота,1),MATCH('Ветровое давление'!$H$4,Тип_местности_для_K,0)))*(((A54-INDEX(Высота,MATCH('Ветровое давление'!A54,Высота,1))))/(INDEX(Высота,MATCH('Ветровое давление'!A54,Высота,1)+1)-INDEX(Высота,MATCH('Ветровое давление'!A54,Высота,1)))))</f>
        <v>0.5</v>
      </c>
      <c r="C54" s="73">
        <f>INDEX(w0__кПа,MATCH('Ветровое давление'!$H$3,Ветровые_районы,0))*$H$13*B54</f>
        <v>0.12</v>
      </c>
      <c r="D54" s="112">
        <f t="shared" si="0"/>
        <v>0.16799999999999998</v>
      </c>
      <c r="E54" s="75">
        <f>INDEX(Значения_по_высоте_E,MATCH('Ветровое давление'!A54,Высота,1),MATCH('Ветровое давление'!$H$4,Тип_местности_для_K,0))+((INDEX(Значения_по_высоте_E,MATCH('Ветровое давление'!A54,Высота,1)+1,MATCH('Ветровое давление'!$H$4,Тип_местности_для_K,0))-INDEX(Значения_по_высоте_E,MATCH('Ветровое давление'!A54,Высота,1),MATCH('Ветровое давление'!$H$4,Тип_местности_для_K,0)))*(((A54-INDEX(Высота,MATCH('Ветровое давление'!A54,Высота,1))))/(INDEX(Высота,MATCH('Ветровое давление'!A54,Высота,1)+1)-INDEX(Высота,MATCH('Ветровое давление'!A54,Высота,1)))))</f>
        <v>1.22</v>
      </c>
      <c r="F54" s="76">
        <f t="shared" si="2"/>
        <v>0.09808800000000001</v>
      </c>
      <c r="G54" s="83">
        <f t="shared" si="3"/>
        <v>0.13677931436062074</v>
      </c>
      <c r="H54" s="83">
        <f t="shared" si="4"/>
        <v>0.010551191189749152</v>
      </c>
      <c r="I54" s="82">
        <f t="shared" si="5"/>
        <v>0.010551191189749152</v>
      </c>
      <c r="J54" s="87">
        <f t="shared" si="6"/>
        <v>0.01477166766564881</v>
      </c>
      <c r="K54" s="88">
        <f t="shared" si="7"/>
        <v>0.13055119118974914</v>
      </c>
      <c r="L54" s="89">
        <f t="shared" si="8"/>
        <v>0.18277166766564878</v>
      </c>
      <c r="M54" s="93">
        <f t="shared" si="9"/>
        <v>0.01666666666666666</v>
      </c>
      <c r="N54" s="93">
        <f t="shared" si="10"/>
        <v>0.01806549883197431</v>
      </c>
      <c r="O54" s="93">
        <f t="shared" si="11"/>
        <v>0.023333333333333324</v>
      </c>
      <c r="P54" s="93">
        <f t="shared" si="12"/>
        <v>0.025291698364764036</v>
      </c>
    </row>
    <row r="55" spans="1:16" ht="0" customHeight="1" hidden="1">
      <c r="A55" s="69">
        <f t="shared" si="1"/>
        <v>1.6666666666666663</v>
      </c>
      <c r="B55" s="71">
        <f>INDEX(Значения_по_высоте_k,MATCH('Ветровое давление'!A55,Высота,1),MATCH('Ветровое давление'!$H$4,Тип_местности_для_K,0))+((INDEX(Значения_по_высоте_k,MATCH('Ветровое давление'!A55,Высота,1)+1,MATCH('Ветровое давление'!$H$4,Тип_местности_для_K,0))-INDEX(Значения_по_высоте_k,MATCH('Ветровое давление'!A55,Высота,1),MATCH('Ветровое давление'!$H$4,Тип_местности_для_K,0)))*(((A55-INDEX(Высота,MATCH('Ветровое давление'!A55,Высота,1))))/(INDEX(Высота,MATCH('Ветровое давление'!A55,Высота,1)+1)-INDEX(Высота,MATCH('Ветровое давление'!A55,Высота,1)))))</f>
        <v>0.5</v>
      </c>
      <c r="C55" s="73">
        <f>INDEX(w0__кПа,MATCH('Ветровое давление'!$H$3,Ветровые_районы,0))*$H$13*B55</f>
        <v>0.12</v>
      </c>
      <c r="D55" s="112">
        <f t="shared" si="0"/>
        <v>0.16799999999999998</v>
      </c>
      <c r="E55" s="75">
        <f>INDEX(Значения_по_высоте_E,MATCH('Ветровое давление'!A55,Высота,1),MATCH('Ветровое давление'!$H$4,Тип_местности_для_K,0))+((INDEX(Значения_по_высоте_E,MATCH('Ветровое давление'!A55,Высота,1)+1,MATCH('Ветровое давление'!$H$4,Тип_местности_для_K,0))-INDEX(Значения_по_высоте_E,MATCH('Ветровое давление'!A55,Высота,1),MATCH('Ветровое давление'!$H$4,Тип_местности_для_K,0)))*(((A55-INDEX(Высота,MATCH('Ветровое давление'!A55,Высота,1))))/(INDEX(Высота,MATCH('Ветровое давление'!A55,Высота,1)+1)-INDEX(Высота,MATCH('Ветровое давление'!A55,Высота,1)))))</f>
        <v>1.22</v>
      </c>
      <c r="F55" s="76">
        <f t="shared" si="2"/>
        <v>0.09808800000000001</v>
      </c>
      <c r="G55" s="83">
        <f t="shared" si="3"/>
        <v>0.13677931436062074</v>
      </c>
      <c r="H55" s="83">
        <f t="shared" si="4"/>
        <v>0.011510390388817257</v>
      </c>
      <c r="I55" s="82">
        <f t="shared" si="5"/>
        <v>0.011510390388817257</v>
      </c>
      <c r="J55" s="87">
        <f t="shared" si="6"/>
        <v>0.016114546544344157</v>
      </c>
      <c r="K55" s="88">
        <f t="shared" si="7"/>
        <v>0.13151039038881726</v>
      </c>
      <c r="L55" s="89">
        <f t="shared" si="8"/>
        <v>0.18411454654434414</v>
      </c>
      <c r="M55" s="93">
        <f t="shared" si="9"/>
        <v>0.01666666666666666</v>
      </c>
      <c r="N55" s="93">
        <f t="shared" si="10"/>
        <v>0.018198720942955993</v>
      </c>
      <c r="O55" s="93">
        <f t="shared" si="11"/>
        <v>0.023333333333333324</v>
      </c>
      <c r="P55" s="93">
        <f t="shared" si="12"/>
        <v>0.025478209320138386</v>
      </c>
    </row>
    <row r="56" spans="1:16" ht="0" customHeight="1" hidden="1">
      <c r="A56" s="69">
        <f t="shared" si="1"/>
        <v>1.8055555555555551</v>
      </c>
      <c r="B56" s="71">
        <f>INDEX(Значения_по_высоте_k,MATCH('Ветровое давление'!A56,Высота,1),MATCH('Ветровое давление'!$H$4,Тип_местности_для_K,0))+((INDEX(Значения_по_высоте_k,MATCH('Ветровое давление'!A56,Высота,1)+1,MATCH('Ветровое давление'!$H$4,Тип_местности_для_K,0))-INDEX(Значения_по_высоте_k,MATCH('Ветровое давление'!A56,Высота,1),MATCH('Ветровое давление'!$H$4,Тип_местности_для_K,0)))*(((A56-INDEX(Высота,MATCH('Ветровое давление'!A56,Высота,1))))/(INDEX(Высота,MATCH('Ветровое давление'!A56,Высота,1)+1)-INDEX(Высота,MATCH('Ветровое давление'!A56,Высота,1)))))</f>
        <v>0.5</v>
      </c>
      <c r="C56" s="73">
        <f>INDEX(w0__кПа,MATCH('Ветровое давление'!$H$3,Ветровые_районы,0))*$H$13*B56</f>
        <v>0.12</v>
      </c>
      <c r="D56" s="112">
        <f t="shared" si="0"/>
        <v>0.16799999999999998</v>
      </c>
      <c r="E56" s="75">
        <f>INDEX(Значения_по_высоте_E,MATCH('Ветровое давление'!A56,Высота,1),MATCH('Ветровое давление'!$H$4,Тип_местности_для_K,0))+((INDEX(Значения_по_высоте_E,MATCH('Ветровое давление'!A56,Высота,1)+1,MATCH('Ветровое давление'!$H$4,Тип_местности_для_K,0))-INDEX(Значения_по_высоте_E,MATCH('Ветровое давление'!A56,Высота,1),MATCH('Ветровое давление'!$H$4,Тип_местности_для_K,0)))*(((A56-INDEX(Высота,MATCH('Ветровое давление'!A56,Высота,1))))/(INDEX(Высота,MATCH('Ветровое давление'!A56,Высота,1)+1)-INDEX(Высота,MATCH('Ветровое давление'!A56,Высота,1)))))</f>
        <v>1.22</v>
      </c>
      <c r="F56" s="76">
        <f t="shared" si="2"/>
        <v>0.09808800000000001</v>
      </c>
      <c r="G56" s="83">
        <f t="shared" si="3"/>
        <v>0.13677931436062074</v>
      </c>
      <c r="H56" s="83">
        <f t="shared" si="4"/>
        <v>0.012469589587885363</v>
      </c>
      <c r="I56" s="82">
        <f t="shared" si="5"/>
        <v>0.012469589587885363</v>
      </c>
      <c r="J56" s="87">
        <f t="shared" si="6"/>
        <v>0.01745742542303951</v>
      </c>
      <c r="K56" s="88">
        <f t="shared" si="7"/>
        <v>0.13246958958788535</v>
      </c>
      <c r="L56" s="89">
        <f t="shared" si="8"/>
        <v>0.1854574254230395</v>
      </c>
      <c r="M56" s="93">
        <f t="shared" si="9"/>
        <v>0.01666666666666666</v>
      </c>
      <c r="N56" s="93">
        <f t="shared" si="10"/>
        <v>0.018331943053937677</v>
      </c>
      <c r="O56" s="93">
        <f t="shared" si="11"/>
        <v>0.023333333333333324</v>
      </c>
      <c r="P56" s="93">
        <f t="shared" si="12"/>
        <v>0.025664720275512747</v>
      </c>
    </row>
    <row r="57" spans="1:16" ht="0" customHeight="1" hidden="1">
      <c r="A57" s="69">
        <f t="shared" si="1"/>
        <v>1.944444444444444</v>
      </c>
      <c r="B57" s="71">
        <f>INDEX(Значения_по_высоте_k,MATCH('Ветровое давление'!A57,Высота,1),MATCH('Ветровое давление'!$H$4,Тип_местности_для_K,0))+((INDEX(Значения_по_высоте_k,MATCH('Ветровое давление'!A57,Высота,1)+1,MATCH('Ветровое давление'!$H$4,Тип_местности_для_K,0))-INDEX(Значения_по_высоте_k,MATCH('Ветровое давление'!A57,Высота,1),MATCH('Ветровое давление'!$H$4,Тип_местности_для_K,0)))*(((A57-INDEX(Высота,MATCH('Ветровое давление'!A57,Высота,1))))/(INDEX(Высота,MATCH('Ветровое давление'!A57,Высота,1)+1)-INDEX(Высота,MATCH('Ветровое давление'!A57,Высота,1)))))</f>
        <v>0.5</v>
      </c>
      <c r="C57" s="73">
        <f>INDEX(w0__кПа,MATCH('Ветровое давление'!$H$3,Ветровые_районы,0))*$H$13*B57</f>
        <v>0.12</v>
      </c>
      <c r="D57" s="112">
        <f t="shared" si="0"/>
        <v>0.16799999999999998</v>
      </c>
      <c r="E57" s="75">
        <f>INDEX(Значения_по_высоте_E,MATCH('Ветровое давление'!A57,Высота,1),MATCH('Ветровое давление'!$H$4,Тип_местности_для_K,0))+((INDEX(Значения_по_высоте_E,MATCH('Ветровое давление'!A57,Высота,1)+1,MATCH('Ветровое давление'!$H$4,Тип_местности_для_K,0))-INDEX(Значения_по_высоте_E,MATCH('Ветровое давление'!A57,Высота,1),MATCH('Ветровое давление'!$H$4,Тип_местности_для_K,0)))*(((A57-INDEX(Высота,MATCH('Ветровое давление'!A57,Высота,1))))/(INDEX(Высота,MATCH('Ветровое давление'!A57,Высота,1)+1)-INDEX(Высота,MATCH('Ветровое давление'!A57,Высота,1)))))</f>
        <v>1.22</v>
      </c>
      <c r="F57" s="76">
        <f t="shared" si="2"/>
        <v>0.09808800000000001</v>
      </c>
      <c r="G57" s="83">
        <f t="shared" si="3"/>
        <v>0.13677931436062074</v>
      </c>
      <c r="H57" s="83">
        <f t="shared" si="4"/>
        <v>0.013428788786953466</v>
      </c>
      <c r="I57" s="82">
        <f t="shared" si="5"/>
        <v>0.013428788786953466</v>
      </c>
      <c r="J57" s="87">
        <f t="shared" si="6"/>
        <v>0.018800304301734853</v>
      </c>
      <c r="K57" s="88">
        <f t="shared" si="7"/>
        <v>0.13342878878695347</v>
      </c>
      <c r="L57" s="89">
        <f t="shared" si="8"/>
        <v>0.18680030430173483</v>
      </c>
      <c r="M57" s="93">
        <f t="shared" si="9"/>
        <v>0.01666666666666666</v>
      </c>
      <c r="N57" s="93">
        <f t="shared" si="10"/>
        <v>0.018465165164919355</v>
      </c>
      <c r="O57" s="93">
        <f t="shared" si="11"/>
        <v>0.023333333333333324</v>
      </c>
      <c r="P57" s="93">
        <f t="shared" si="12"/>
        <v>0.025851231230887096</v>
      </c>
    </row>
    <row r="58" spans="1:16" ht="0" customHeight="1" hidden="1">
      <c r="A58" s="69">
        <f t="shared" si="1"/>
        <v>2.083333333333333</v>
      </c>
      <c r="B58" s="71">
        <f>INDEX(Значения_по_высоте_k,MATCH('Ветровое давление'!A58,Высота,1),MATCH('Ветровое давление'!$H$4,Тип_местности_для_K,0))+((INDEX(Значения_по_высоте_k,MATCH('Ветровое давление'!A58,Высота,1)+1,MATCH('Ветровое давление'!$H$4,Тип_местности_для_K,0))-INDEX(Значения_по_высоте_k,MATCH('Ветровое давление'!A58,Высота,1),MATCH('Ветровое давление'!$H$4,Тип_местности_для_K,0)))*(((A58-INDEX(Высота,MATCH('Ветровое давление'!A58,Высота,1))))/(INDEX(Высота,MATCH('Ветровое давление'!A58,Высота,1)+1)-INDEX(Высота,MATCH('Ветровое давление'!A58,Высота,1)))))</f>
        <v>0.5</v>
      </c>
      <c r="C58" s="73">
        <f>INDEX(w0__кПа,MATCH('Ветровое давление'!$H$3,Ветровые_районы,0))*$H$13*B58</f>
        <v>0.12</v>
      </c>
      <c r="D58" s="112">
        <f t="shared" si="0"/>
        <v>0.16799999999999998</v>
      </c>
      <c r="E58" s="75">
        <f>INDEX(Значения_по_высоте_E,MATCH('Ветровое давление'!A58,Высота,1),MATCH('Ветровое давление'!$H$4,Тип_местности_для_K,0))+((INDEX(Значения_по_высоте_E,MATCH('Ветровое давление'!A58,Высота,1)+1,MATCH('Ветровое давление'!$H$4,Тип_местности_для_K,0))-INDEX(Значения_по_высоте_E,MATCH('Ветровое давление'!A58,Высота,1),MATCH('Ветровое давление'!$H$4,Тип_местности_для_K,0)))*(((A58-INDEX(Высота,MATCH('Ветровое давление'!A58,Высота,1))))/(INDEX(Высота,MATCH('Ветровое давление'!A58,Высота,1)+1)-INDEX(Высота,MATCH('Ветровое давление'!A58,Высота,1)))))</f>
        <v>1.22</v>
      </c>
      <c r="F58" s="76">
        <f t="shared" si="2"/>
        <v>0.09808800000000001</v>
      </c>
      <c r="G58" s="83">
        <f t="shared" si="3"/>
        <v>0.13677931436062074</v>
      </c>
      <c r="H58" s="83">
        <f t="shared" si="4"/>
        <v>0.014387987986021573</v>
      </c>
      <c r="I58" s="82">
        <f t="shared" si="5"/>
        <v>0.014387987986021573</v>
      </c>
      <c r="J58" s="87">
        <f t="shared" si="6"/>
        <v>0.0201431831804302</v>
      </c>
      <c r="K58" s="88">
        <f t="shared" si="7"/>
        <v>0.13438798798602156</v>
      </c>
      <c r="L58" s="89">
        <f t="shared" si="8"/>
        <v>0.1881431831804302</v>
      </c>
      <c r="M58" s="93">
        <f t="shared" si="9"/>
        <v>0.016666666666666687</v>
      </c>
      <c r="N58" s="93">
        <f t="shared" si="10"/>
        <v>0.018598387275901063</v>
      </c>
      <c r="O58" s="93">
        <f t="shared" si="11"/>
        <v>0.02333333333333336</v>
      </c>
      <c r="P58" s="93">
        <f t="shared" si="12"/>
        <v>0.02603774218626149</v>
      </c>
    </row>
    <row r="59" spans="1:16" ht="0" customHeight="1" hidden="1">
      <c r="A59" s="69">
        <f t="shared" si="1"/>
        <v>2.222222222222222</v>
      </c>
      <c r="B59" s="71">
        <f>INDEX(Значения_по_высоте_k,MATCH('Ветровое давление'!A59,Высота,1),MATCH('Ветровое давление'!$H$4,Тип_местности_для_K,0))+((INDEX(Значения_по_высоте_k,MATCH('Ветровое давление'!A59,Высота,1)+1,MATCH('Ветровое давление'!$H$4,Тип_местности_для_K,0))-INDEX(Значения_по_высоте_k,MATCH('Ветровое давление'!A59,Высота,1),MATCH('Ветровое давление'!$H$4,Тип_местности_для_K,0)))*(((A59-INDEX(Высота,MATCH('Ветровое давление'!A59,Высота,1))))/(INDEX(Высота,MATCH('Ветровое давление'!A59,Высота,1)+1)-INDEX(Высота,MATCH('Ветровое давление'!A59,Высота,1)))))</f>
        <v>0.5</v>
      </c>
      <c r="C59" s="73">
        <f>INDEX(w0__кПа,MATCH('Ветровое давление'!$H$3,Ветровые_районы,0))*$H$13*B59</f>
        <v>0.12</v>
      </c>
      <c r="D59" s="112">
        <f t="shared" si="0"/>
        <v>0.16799999999999998</v>
      </c>
      <c r="E59" s="75">
        <f>INDEX(Значения_по_высоте_E,MATCH('Ветровое давление'!A59,Высота,1),MATCH('Ветровое давление'!$H$4,Тип_местности_для_K,0))+((INDEX(Значения_по_высоте_E,MATCH('Ветровое давление'!A59,Высота,1)+1,MATCH('Ветровое давление'!$H$4,Тип_местности_для_K,0))-INDEX(Значения_по_высоте_E,MATCH('Ветровое давление'!A59,Высота,1),MATCH('Ветровое давление'!$H$4,Тип_местности_для_K,0)))*(((A59-INDEX(Высота,MATCH('Ветровое давление'!A59,Высота,1))))/(INDEX(Высота,MATCH('Ветровое давление'!A59,Высота,1)+1)-INDEX(Высота,MATCH('Ветровое давление'!A59,Высота,1)))))</f>
        <v>1.22</v>
      </c>
      <c r="F59" s="76">
        <f t="shared" si="2"/>
        <v>0.09808800000000001</v>
      </c>
      <c r="G59" s="83">
        <f t="shared" si="3"/>
        <v>0.13677931436062074</v>
      </c>
      <c r="H59" s="83">
        <f t="shared" si="4"/>
        <v>0.015347187185089676</v>
      </c>
      <c r="I59" s="82">
        <f t="shared" si="5"/>
        <v>0.015347187185089676</v>
      </c>
      <c r="J59" s="87">
        <f t="shared" si="6"/>
        <v>0.021486062059125545</v>
      </c>
      <c r="K59" s="88">
        <f t="shared" si="7"/>
        <v>0.13534718718508967</v>
      </c>
      <c r="L59" s="89">
        <f t="shared" si="8"/>
        <v>0.18948606205912552</v>
      </c>
      <c r="M59" s="93">
        <f t="shared" si="9"/>
        <v>0.01666666666666666</v>
      </c>
      <c r="N59" s="93">
        <f t="shared" si="10"/>
        <v>0.018731609386882717</v>
      </c>
      <c r="O59" s="93">
        <f t="shared" si="11"/>
        <v>0.023333333333333324</v>
      </c>
      <c r="P59" s="93">
        <f t="shared" si="12"/>
        <v>0.026224253141635803</v>
      </c>
    </row>
    <row r="60" spans="1:16" ht="0" customHeight="1" hidden="1">
      <c r="A60" s="69">
        <f t="shared" si="1"/>
        <v>2.3611111111111107</v>
      </c>
      <c r="B60" s="71">
        <f>INDEX(Значения_по_высоте_k,MATCH('Ветровое давление'!A60,Высота,1),MATCH('Ветровое давление'!$H$4,Тип_местности_для_K,0))+((INDEX(Значения_по_высоте_k,MATCH('Ветровое давление'!A60,Высота,1)+1,MATCH('Ветровое давление'!$H$4,Тип_местности_для_K,0))-INDEX(Значения_по_высоте_k,MATCH('Ветровое давление'!A60,Высота,1),MATCH('Ветровое давление'!$H$4,Тип_местности_для_K,0)))*(((A60-INDEX(Высота,MATCH('Ветровое давление'!A60,Высота,1))))/(INDEX(Высота,MATCH('Ветровое давление'!A60,Высота,1)+1)-INDEX(Высота,MATCH('Ветровое давление'!A60,Высота,1)))))</f>
        <v>0.5</v>
      </c>
      <c r="C60" s="73">
        <f>INDEX(w0__кПа,MATCH('Ветровое давление'!$H$3,Ветровые_районы,0))*$H$13*B60</f>
        <v>0.12</v>
      </c>
      <c r="D60" s="112">
        <f t="shared" si="0"/>
        <v>0.16799999999999998</v>
      </c>
      <c r="E60" s="75">
        <f>INDEX(Значения_по_высоте_E,MATCH('Ветровое давление'!A60,Высота,1),MATCH('Ветровое давление'!$H$4,Тип_местности_для_K,0))+((INDEX(Значения_по_высоте_E,MATCH('Ветровое давление'!A60,Высота,1)+1,MATCH('Ветровое давление'!$H$4,Тип_местности_для_K,0))-INDEX(Значения_по_высоте_E,MATCH('Ветровое давление'!A60,Высота,1),MATCH('Ветровое давление'!$H$4,Тип_местности_для_K,0)))*(((A60-INDEX(Высота,MATCH('Ветровое давление'!A60,Высота,1))))/(INDEX(Высота,MATCH('Ветровое давление'!A60,Высота,1)+1)-INDEX(Высота,MATCH('Ветровое давление'!A60,Высота,1)))))</f>
        <v>1.22</v>
      </c>
      <c r="F60" s="76">
        <f t="shared" si="2"/>
        <v>0.09808800000000001</v>
      </c>
      <c r="G60" s="83">
        <f t="shared" si="3"/>
        <v>0.13677931436062074</v>
      </c>
      <c r="H60" s="83">
        <f t="shared" si="4"/>
        <v>0.01630638638415778</v>
      </c>
      <c r="I60" s="82">
        <f t="shared" si="5"/>
        <v>0.01630638638415778</v>
      </c>
      <c r="J60" s="87">
        <f t="shared" si="6"/>
        <v>0.022828940937820893</v>
      </c>
      <c r="K60" s="88">
        <f t="shared" si="7"/>
        <v>0.13630638638415776</v>
      </c>
      <c r="L60" s="89">
        <f t="shared" si="8"/>
        <v>0.19082894093782088</v>
      </c>
      <c r="M60" s="93">
        <f t="shared" si="9"/>
        <v>0.01666666666666666</v>
      </c>
      <c r="N60" s="93">
        <f t="shared" si="10"/>
        <v>0.0188648314978644</v>
      </c>
      <c r="O60" s="93">
        <f t="shared" si="11"/>
        <v>0.023333333333333324</v>
      </c>
      <c r="P60" s="93">
        <f t="shared" si="12"/>
        <v>0.02641076409701016</v>
      </c>
    </row>
    <row r="61" spans="1:16" ht="0" customHeight="1" hidden="1">
      <c r="A61" s="69">
        <f t="shared" si="1"/>
        <v>2.4999999999999996</v>
      </c>
      <c r="B61" s="71">
        <f>INDEX(Значения_по_высоте_k,MATCH('Ветровое давление'!A61,Высота,1),MATCH('Ветровое давление'!$H$4,Тип_местности_для_K,0))+((INDEX(Значения_по_высоте_k,MATCH('Ветровое давление'!A61,Высота,1)+1,MATCH('Ветровое давление'!$H$4,Тип_местности_для_K,0))-INDEX(Значения_по_высоте_k,MATCH('Ветровое давление'!A61,Высота,1),MATCH('Ветровое давление'!$H$4,Тип_местности_для_K,0)))*(((A61-INDEX(Высота,MATCH('Ветровое давление'!A61,Высота,1))))/(INDEX(Высота,MATCH('Ветровое давление'!A61,Высота,1)+1)-INDEX(Высота,MATCH('Ветровое давление'!A61,Высота,1)))))</f>
        <v>0.5</v>
      </c>
      <c r="C61" s="73">
        <f>INDEX(w0__кПа,MATCH('Ветровое давление'!$H$3,Ветровые_районы,0))*$H$13*B61</f>
        <v>0.12</v>
      </c>
      <c r="D61" s="112">
        <f t="shared" si="0"/>
        <v>0.16799999999999998</v>
      </c>
      <c r="E61" s="75">
        <f>INDEX(Значения_по_высоте_E,MATCH('Ветровое давление'!A61,Высота,1),MATCH('Ветровое давление'!$H$4,Тип_местности_для_K,0))+((INDEX(Значения_по_высоте_E,MATCH('Ветровое давление'!A61,Высота,1)+1,MATCH('Ветровое давление'!$H$4,Тип_местности_для_K,0))-INDEX(Значения_по_высоте_E,MATCH('Ветровое давление'!A61,Высота,1),MATCH('Ветровое давление'!$H$4,Тип_местности_для_K,0)))*(((A61-INDEX(Высота,MATCH('Ветровое давление'!A61,Высота,1))))/(INDEX(Высота,MATCH('Ветровое давление'!A61,Высота,1)+1)-INDEX(Высота,MATCH('Ветровое давление'!A61,Высота,1)))))</f>
        <v>1.22</v>
      </c>
      <c r="F61" s="76">
        <f t="shared" si="2"/>
        <v>0.09808800000000001</v>
      </c>
      <c r="G61" s="83">
        <f t="shared" si="3"/>
        <v>0.13677931436062074</v>
      </c>
      <c r="H61" s="83">
        <f t="shared" si="4"/>
        <v>0.017265585583225884</v>
      </c>
      <c r="I61" s="82">
        <f t="shared" si="5"/>
        <v>0.017265585583225884</v>
      </c>
      <c r="J61" s="87">
        <f t="shared" si="6"/>
        <v>0.024171819816516237</v>
      </c>
      <c r="K61" s="88">
        <f t="shared" si="7"/>
        <v>0.13726558558322588</v>
      </c>
      <c r="L61" s="89">
        <f t="shared" si="8"/>
        <v>0.1921718198165162</v>
      </c>
      <c r="M61" s="93">
        <f t="shared" si="9"/>
        <v>0.01666666666666666</v>
      </c>
      <c r="N61" s="93">
        <f t="shared" si="10"/>
        <v>0.01899805360884608</v>
      </c>
      <c r="O61" s="93">
        <f t="shared" si="11"/>
        <v>0.023333333333333324</v>
      </c>
      <c r="P61" s="93">
        <f t="shared" si="12"/>
        <v>0.02659727505238451</v>
      </c>
    </row>
    <row r="62" spans="1:16" ht="0" customHeight="1" hidden="1">
      <c r="A62" s="69">
        <f t="shared" si="1"/>
        <v>2.6388888888888884</v>
      </c>
      <c r="B62" s="71">
        <f>INDEX(Значения_по_высоте_k,MATCH('Ветровое давление'!A62,Высота,1),MATCH('Ветровое давление'!$H$4,Тип_местности_для_K,0))+((INDEX(Значения_по_высоте_k,MATCH('Ветровое давление'!A62,Высота,1)+1,MATCH('Ветровое давление'!$H$4,Тип_местности_для_K,0))-INDEX(Значения_по_высоте_k,MATCH('Ветровое давление'!A62,Высота,1),MATCH('Ветровое давление'!$H$4,Тип_местности_для_K,0)))*(((A62-INDEX(Высота,MATCH('Ветровое давление'!A62,Высота,1))))/(INDEX(Высота,MATCH('Ветровое давление'!A62,Высота,1)+1)-INDEX(Высота,MATCH('Ветровое давление'!A62,Высота,1)))))</f>
        <v>0.5</v>
      </c>
      <c r="C62" s="73">
        <f>INDEX(w0__кПа,MATCH('Ветровое давление'!$H$3,Ветровые_районы,0))*$H$13*B62</f>
        <v>0.12</v>
      </c>
      <c r="D62" s="112">
        <f t="shared" si="0"/>
        <v>0.16799999999999998</v>
      </c>
      <c r="E62" s="75">
        <f>INDEX(Значения_по_высоте_E,MATCH('Ветровое давление'!A62,Высота,1),MATCH('Ветровое давление'!$H$4,Тип_местности_для_K,0))+((INDEX(Значения_по_высоте_E,MATCH('Ветровое давление'!A62,Высота,1)+1,MATCH('Ветровое давление'!$H$4,Тип_местности_для_K,0))-INDEX(Значения_по_высоте_E,MATCH('Ветровое давление'!A62,Высота,1),MATCH('Ветровое давление'!$H$4,Тип_местности_для_K,0)))*(((A62-INDEX(Высота,MATCH('Ветровое давление'!A62,Высота,1))))/(INDEX(Высота,MATCH('Ветровое давление'!A62,Высота,1)+1)-INDEX(Высота,MATCH('Ветровое давление'!A62,Высота,1)))))</f>
        <v>1.22</v>
      </c>
      <c r="F62" s="76">
        <f t="shared" si="2"/>
        <v>0.09808800000000001</v>
      </c>
      <c r="G62" s="83">
        <f t="shared" si="3"/>
        <v>0.13677931436062074</v>
      </c>
      <c r="H62" s="83">
        <f t="shared" si="4"/>
        <v>0.01822478478229399</v>
      </c>
      <c r="I62" s="82">
        <f t="shared" si="5"/>
        <v>0.01822478478229399</v>
      </c>
      <c r="J62" s="87">
        <f t="shared" si="6"/>
        <v>0.025514698695211585</v>
      </c>
      <c r="K62" s="88">
        <f t="shared" si="7"/>
        <v>0.138224784782294</v>
      </c>
      <c r="L62" s="89">
        <f t="shared" si="8"/>
        <v>0.19351469869521157</v>
      </c>
      <c r="M62" s="93">
        <f t="shared" si="9"/>
        <v>0.01666666666666666</v>
      </c>
      <c r="N62" s="93">
        <f t="shared" si="10"/>
        <v>0.019131275719827763</v>
      </c>
      <c r="O62" s="93">
        <f t="shared" si="11"/>
        <v>0.023333333333333324</v>
      </c>
      <c r="P62" s="93">
        <f t="shared" si="12"/>
        <v>0.026783786007758863</v>
      </c>
    </row>
    <row r="63" spans="1:16" ht="0" customHeight="1" hidden="1">
      <c r="A63" s="69">
        <f t="shared" si="1"/>
        <v>2.7777777777777772</v>
      </c>
      <c r="B63" s="71">
        <f>INDEX(Значения_по_высоте_k,MATCH('Ветровое давление'!A63,Высота,1),MATCH('Ветровое давление'!$H$4,Тип_местности_для_K,0))+((INDEX(Значения_по_высоте_k,MATCH('Ветровое давление'!A63,Высота,1)+1,MATCH('Ветровое давление'!$H$4,Тип_местности_для_K,0))-INDEX(Значения_по_высоте_k,MATCH('Ветровое давление'!A63,Высота,1),MATCH('Ветровое давление'!$H$4,Тип_местности_для_K,0)))*(((A63-INDEX(Высота,MATCH('Ветровое давление'!A63,Высота,1))))/(INDEX(Высота,MATCH('Ветровое давление'!A63,Высота,1)+1)-INDEX(Высота,MATCH('Ветровое давление'!A63,Высота,1)))))</f>
        <v>0.5</v>
      </c>
      <c r="C63" s="73">
        <f>INDEX(w0__кПа,MATCH('Ветровое давление'!$H$3,Ветровые_районы,0))*$H$13*B63</f>
        <v>0.12</v>
      </c>
      <c r="D63" s="112">
        <f t="shared" si="0"/>
        <v>0.16799999999999998</v>
      </c>
      <c r="E63" s="75">
        <f>INDEX(Значения_по_высоте_E,MATCH('Ветровое давление'!A63,Высота,1),MATCH('Ветровое давление'!$H$4,Тип_местности_для_K,0))+((INDEX(Значения_по_высоте_E,MATCH('Ветровое давление'!A63,Высота,1)+1,MATCH('Ветровое давление'!$H$4,Тип_местности_для_K,0))-INDEX(Значения_по_высоте_E,MATCH('Ветровое давление'!A63,Высота,1),MATCH('Ветровое давление'!$H$4,Тип_местности_для_K,0)))*(((A63-INDEX(Высота,MATCH('Ветровое давление'!A63,Высота,1))))/(INDEX(Высота,MATCH('Ветровое давление'!A63,Высота,1)+1)-INDEX(Высота,MATCH('Ветровое давление'!A63,Высота,1)))))</f>
        <v>1.22</v>
      </c>
      <c r="F63" s="76">
        <f t="shared" si="2"/>
        <v>0.09808800000000001</v>
      </c>
      <c r="G63" s="83">
        <f t="shared" si="3"/>
        <v>0.13677931436062074</v>
      </c>
      <c r="H63" s="83">
        <f t="shared" si="4"/>
        <v>0.019183983981362097</v>
      </c>
      <c r="I63" s="82">
        <f t="shared" si="5"/>
        <v>0.019183983981362097</v>
      </c>
      <c r="J63" s="87">
        <f t="shared" si="6"/>
        <v>0.026857577573906936</v>
      </c>
      <c r="K63" s="88">
        <f t="shared" si="7"/>
        <v>0.13918398398136209</v>
      </c>
      <c r="L63" s="89">
        <f t="shared" si="8"/>
        <v>0.19485757757390693</v>
      </c>
      <c r="M63" s="93">
        <f t="shared" si="9"/>
        <v>0.01666666666666666</v>
      </c>
      <c r="N63" s="93">
        <f t="shared" si="10"/>
        <v>0.01926449783080944</v>
      </c>
      <c r="O63" s="93">
        <f t="shared" si="11"/>
        <v>0.023333333333333324</v>
      </c>
      <c r="P63" s="93">
        <f t="shared" si="12"/>
        <v>0.02697029696313322</v>
      </c>
    </row>
    <row r="64" spans="1:16" ht="0" customHeight="1" hidden="1">
      <c r="A64" s="69">
        <f t="shared" si="1"/>
        <v>2.916666666666666</v>
      </c>
      <c r="B64" s="71">
        <f>INDEX(Значения_по_высоте_k,MATCH('Ветровое давление'!A64,Высота,1),MATCH('Ветровое давление'!$H$4,Тип_местности_для_K,0))+((INDEX(Значения_по_высоте_k,MATCH('Ветровое давление'!A64,Высота,1)+1,MATCH('Ветровое давление'!$H$4,Тип_местности_для_K,0))-INDEX(Значения_по_высоте_k,MATCH('Ветровое давление'!A64,Высота,1),MATCH('Ветровое давление'!$H$4,Тип_местности_для_K,0)))*(((A64-INDEX(Высота,MATCH('Ветровое давление'!A64,Высота,1))))/(INDEX(Высота,MATCH('Ветровое давление'!A64,Высота,1)+1)-INDEX(Высота,MATCH('Ветровое давление'!A64,Высота,1)))))</f>
        <v>0.5</v>
      </c>
      <c r="C64" s="73">
        <f>INDEX(w0__кПа,MATCH('Ветровое давление'!$H$3,Ветровые_районы,0))*$H$13*B64</f>
        <v>0.12</v>
      </c>
      <c r="D64" s="112">
        <f t="shared" si="0"/>
        <v>0.16799999999999998</v>
      </c>
      <c r="E64" s="75">
        <f>INDEX(Значения_по_высоте_E,MATCH('Ветровое давление'!A64,Высота,1),MATCH('Ветровое давление'!$H$4,Тип_местности_для_K,0))+((INDEX(Значения_по_высоте_E,MATCH('Ветровое давление'!A64,Высота,1)+1,MATCH('Ветровое давление'!$H$4,Тип_местности_для_K,0))-INDEX(Значения_по_высоте_E,MATCH('Ветровое давление'!A64,Высота,1),MATCH('Ветровое давление'!$H$4,Тип_местности_для_K,0)))*(((A64-INDEX(Высота,MATCH('Ветровое давление'!A64,Высота,1))))/(INDEX(Высота,MATCH('Ветровое давление'!A64,Высота,1)+1)-INDEX(Высота,MATCH('Ветровое давление'!A64,Высота,1)))))</f>
        <v>1.22</v>
      </c>
      <c r="F64" s="76">
        <f t="shared" si="2"/>
        <v>0.09808800000000001</v>
      </c>
      <c r="G64" s="83">
        <f t="shared" si="3"/>
        <v>0.13677931436062074</v>
      </c>
      <c r="H64" s="83">
        <f t="shared" si="4"/>
        <v>0.0201431831804302</v>
      </c>
      <c r="I64" s="82">
        <f t="shared" si="5"/>
        <v>0.0201431831804302</v>
      </c>
      <c r="J64" s="87">
        <f t="shared" si="6"/>
        <v>0.028200456452602277</v>
      </c>
      <c r="K64" s="88">
        <f t="shared" si="7"/>
        <v>0.1401431831804302</v>
      </c>
      <c r="L64" s="89">
        <f t="shared" si="8"/>
        <v>0.19620045645260226</v>
      </c>
      <c r="M64" s="93">
        <f t="shared" si="9"/>
        <v>0.01666666666666666</v>
      </c>
      <c r="N64" s="93">
        <f t="shared" si="10"/>
        <v>0.019397719941791125</v>
      </c>
      <c r="O64" s="93">
        <f t="shared" si="11"/>
        <v>0.023333333333333324</v>
      </c>
      <c r="P64" s="93">
        <f t="shared" si="12"/>
        <v>0.027156807918507574</v>
      </c>
    </row>
    <row r="65" spans="1:16" ht="0" customHeight="1" hidden="1">
      <c r="A65" s="69">
        <f t="shared" si="1"/>
        <v>3.055555555555555</v>
      </c>
      <c r="B65" s="71">
        <f>INDEX(Значения_по_высоте_k,MATCH('Ветровое давление'!A65,Высота,1),MATCH('Ветровое давление'!$H$4,Тип_местности_для_K,0))+((INDEX(Значения_по_высоте_k,MATCH('Ветровое давление'!A65,Высота,1)+1,MATCH('Ветровое давление'!$H$4,Тип_местности_для_K,0))-INDEX(Значения_по_высоте_k,MATCH('Ветровое давление'!A65,Высота,1),MATCH('Ветровое давление'!$H$4,Тип_местности_для_K,0)))*(((A65-INDEX(Высота,MATCH('Ветровое давление'!A65,Высота,1))))/(INDEX(Высота,MATCH('Ветровое давление'!A65,Высота,1)+1)-INDEX(Высота,MATCH('Ветровое давление'!A65,Высота,1)))))</f>
        <v>0.5</v>
      </c>
      <c r="C65" s="73">
        <f>INDEX(w0__кПа,MATCH('Ветровое давление'!$H$3,Ветровые_районы,0))*$H$13*B65</f>
        <v>0.12</v>
      </c>
      <c r="D65" s="112">
        <f t="shared" si="0"/>
        <v>0.16799999999999998</v>
      </c>
      <c r="E65" s="75">
        <f>INDEX(Значения_по_высоте_E,MATCH('Ветровое давление'!A65,Высота,1),MATCH('Ветровое давление'!$H$4,Тип_местности_для_K,0))+((INDEX(Значения_по_высоте_E,MATCH('Ветровое давление'!A65,Высота,1)+1,MATCH('Ветровое давление'!$H$4,Тип_местности_для_K,0))-INDEX(Значения_по_высоте_E,MATCH('Ветровое давление'!A65,Высота,1),MATCH('Ветровое давление'!$H$4,Тип_местности_для_K,0)))*(((A65-INDEX(Высота,MATCH('Ветровое давление'!A65,Высота,1))))/(INDEX(Высота,MATCH('Ветровое давление'!A65,Высота,1)+1)-INDEX(Высота,MATCH('Ветровое давление'!A65,Высота,1)))))</f>
        <v>1.22</v>
      </c>
      <c r="F65" s="76">
        <f t="shared" si="2"/>
        <v>0.09808800000000001</v>
      </c>
      <c r="G65" s="83">
        <f t="shared" si="3"/>
        <v>0.13677931436062074</v>
      </c>
      <c r="H65" s="83">
        <f t="shared" si="4"/>
        <v>0.021102382379498304</v>
      </c>
      <c r="I65" s="82">
        <f t="shared" si="5"/>
        <v>0.021102382379498304</v>
      </c>
      <c r="J65" s="87">
        <f t="shared" si="6"/>
        <v>0.02954333533129762</v>
      </c>
      <c r="K65" s="88">
        <f t="shared" si="7"/>
        <v>0.1411023823794983</v>
      </c>
      <c r="L65" s="89">
        <f t="shared" si="8"/>
        <v>0.19754333533129761</v>
      </c>
      <c r="M65" s="93">
        <f t="shared" si="9"/>
        <v>0.01666666666666666</v>
      </c>
      <c r="N65" s="93">
        <f t="shared" si="10"/>
        <v>0.019530942052772806</v>
      </c>
      <c r="O65" s="93">
        <f t="shared" si="11"/>
        <v>0.023333333333333324</v>
      </c>
      <c r="P65" s="93">
        <f t="shared" si="12"/>
        <v>0.027343318873881924</v>
      </c>
    </row>
    <row r="66" spans="1:16" ht="0" customHeight="1" hidden="1">
      <c r="A66" s="69">
        <f t="shared" si="1"/>
        <v>3.1944444444444438</v>
      </c>
      <c r="B66" s="71">
        <f>INDEX(Значения_по_высоте_k,MATCH('Ветровое давление'!A66,Высота,1),MATCH('Ветровое давление'!$H$4,Тип_местности_для_K,0))+((INDEX(Значения_по_высоте_k,MATCH('Ветровое давление'!A66,Высота,1)+1,MATCH('Ветровое давление'!$H$4,Тип_местности_для_K,0))-INDEX(Значения_по_высоте_k,MATCH('Ветровое давление'!A66,Высота,1),MATCH('Ветровое давление'!$H$4,Тип_местности_для_K,0)))*(((A66-INDEX(Высота,MATCH('Ветровое давление'!A66,Высота,1))))/(INDEX(Высота,MATCH('Ветровое давление'!A66,Высота,1)+1)-INDEX(Высота,MATCH('Ветровое давление'!A66,Высота,1)))))</f>
        <v>0.5</v>
      </c>
      <c r="C66" s="73">
        <f>INDEX(w0__кПа,MATCH('Ветровое давление'!$H$3,Ветровые_районы,0))*$H$13*B66</f>
        <v>0.12</v>
      </c>
      <c r="D66" s="112">
        <f t="shared" si="0"/>
        <v>0.16799999999999998</v>
      </c>
      <c r="E66" s="75">
        <f>INDEX(Значения_по_высоте_E,MATCH('Ветровое давление'!A66,Высота,1),MATCH('Ветровое давление'!$H$4,Тип_местности_для_K,0))+((INDEX(Значения_по_высоте_E,MATCH('Ветровое давление'!A66,Высота,1)+1,MATCH('Ветровое давление'!$H$4,Тип_местности_для_K,0))-INDEX(Значения_по_высоте_E,MATCH('Ветровое давление'!A66,Высота,1),MATCH('Ветровое давление'!$H$4,Тип_местности_для_K,0)))*(((A66-INDEX(Высота,MATCH('Ветровое давление'!A66,Высота,1))))/(INDEX(Высота,MATCH('Ветровое давление'!A66,Высота,1)+1)-INDEX(Высота,MATCH('Ветровое давление'!A66,Высота,1)))))</f>
        <v>1.22</v>
      </c>
      <c r="F66" s="76">
        <f t="shared" si="2"/>
        <v>0.09808800000000001</v>
      </c>
      <c r="G66" s="83">
        <f t="shared" si="3"/>
        <v>0.13677931436062074</v>
      </c>
      <c r="H66" s="83">
        <f t="shared" si="4"/>
        <v>0.02206158157856641</v>
      </c>
      <c r="I66" s="82">
        <f t="shared" si="5"/>
        <v>0.02206158157856641</v>
      </c>
      <c r="J66" s="87">
        <f t="shared" si="6"/>
        <v>0.030886214209992973</v>
      </c>
      <c r="K66" s="88">
        <f t="shared" si="7"/>
        <v>0.1420615815785664</v>
      </c>
      <c r="L66" s="89">
        <f t="shared" si="8"/>
        <v>0.19888621420999295</v>
      </c>
      <c r="M66" s="93">
        <f t="shared" si="9"/>
        <v>0.01666666666666666</v>
      </c>
      <c r="N66" s="93">
        <f t="shared" si="10"/>
        <v>0.019664164163754487</v>
      </c>
      <c r="O66" s="93">
        <f t="shared" si="11"/>
        <v>0.023333333333333324</v>
      </c>
      <c r="P66" s="93">
        <f t="shared" si="12"/>
        <v>0.02752982982925628</v>
      </c>
    </row>
    <row r="67" spans="1:16" ht="0" customHeight="1" hidden="1">
      <c r="A67" s="69">
        <f t="shared" si="1"/>
        <v>3.3333333333333326</v>
      </c>
      <c r="B67" s="71">
        <f>INDEX(Значения_по_высоте_k,MATCH('Ветровое давление'!A67,Высота,1),MATCH('Ветровое давление'!$H$4,Тип_местности_для_K,0))+((INDEX(Значения_по_высоте_k,MATCH('Ветровое давление'!A67,Высота,1)+1,MATCH('Ветровое давление'!$H$4,Тип_местности_для_K,0))-INDEX(Значения_по_высоте_k,MATCH('Ветровое давление'!A67,Высота,1),MATCH('Ветровое давление'!$H$4,Тип_местности_для_K,0)))*(((A67-INDEX(Высота,MATCH('Ветровое давление'!A67,Высота,1))))/(INDEX(Высота,MATCH('Ветровое давление'!A67,Высота,1)+1)-INDEX(Высота,MATCH('Ветровое давление'!A67,Высота,1)))))</f>
        <v>0.5</v>
      </c>
      <c r="C67" s="73">
        <f>INDEX(w0__кПа,MATCH('Ветровое давление'!$H$3,Ветровые_районы,0))*$H$13*B67</f>
        <v>0.12</v>
      </c>
      <c r="D67" s="112">
        <f t="shared" si="0"/>
        <v>0.16799999999999998</v>
      </c>
      <c r="E67" s="75">
        <f>INDEX(Значения_по_высоте_E,MATCH('Ветровое давление'!A67,Высота,1),MATCH('Ветровое давление'!$H$4,Тип_местности_для_K,0))+((INDEX(Значения_по_высоте_E,MATCH('Ветровое давление'!A67,Высота,1)+1,MATCH('Ветровое давление'!$H$4,Тип_местности_для_K,0))-INDEX(Значения_по_высоте_E,MATCH('Ветровое давление'!A67,Высота,1),MATCH('Ветровое давление'!$H$4,Тип_местности_для_K,0)))*(((A67-INDEX(Высота,MATCH('Ветровое давление'!A67,Высота,1))))/(INDEX(Высота,MATCH('Ветровое давление'!A67,Высота,1)+1)-INDEX(Высота,MATCH('Ветровое давление'!A67,Высота,1)))))</f>
        <v>1.22</v>
      </c>
      <c r="F67" s="76">
        <f t="shared" si="2"/>
        <v>0.09808800000000001</v>
      </c>
      <c r="G67" s="83">
        <f t="shared" si="3"/>
        <v>0.13677931436062074</v>
      </c>
      <c r="H67" s="83">
        <f t="shared" si="4"/>
        <v>0.023020780777634513</v>
      </c>
      <c r="I67" s="82">
        <f t="shared" si="5"/>
        <v>0.023020780777634513</v>
      </c>
      <c r="J67" s="87">
        <f t="shared" si="6"/>
        <v>0.032229093088688314</v>
      </c>
      <c r="K67" s="88">
        <f t="shared" si="7"/>
        <v>0.1430207807776345</v>
      </c>
      <c r="L67" s="89">
        <f t="shared" si="8"/>
        <v>0.2002290930886883</v>
      </c>
      <c r="M67" s="93">
        <f t="shared" si="9"/>
        <v>0.01666666666666666</v>
      </c>
      <c r="N67" s="93">
        <f t="shared" si="10"/>
        <v>0.019797386274736165</v>
      </c>
      <c r="O67" s="93">
        <f t="shared" si="11"/>
        <v>0.023333333333333324</v>
      </c>
      <c r="P67" s="93">
        <f t="shared" si="12"/>
        <v>0.027716340784630634</v>
      </c>
    </row>
    <row r="68" spans="1:16" ht="0" customHeight="1" hidden="1">
      <c r="A68" s="69">
        <f t="shared" si="1"/>
        <v>3.4722222222222214</v>
      </c>
      <c r="B68" s="71">
        <f>INDEX(Значения_по_высоте_k,MATCH('Ветровое давление'!A68,Высота,1),MATCH('Ветровое давление'!$H$4,Тип_местности_для_K,0))+((INDEX(Значения_по_высоте_k,MATCH('Ветровое давление'!A68,Высота,1)+1,MATCH('Ветровое давление'!$H$4,Тип_местности_для_K,0))-INDEX(Значения_по_высоте_k,MATCH('Ветровое давление'!A68,Высота,1),MATCH('Ветровое давление'!$H$4,Тип_местности_для_K,0)))*(((A68-INDEX(Высота,MATCH('Ветровое давление'!A68,Высота,1))))/(INDEX(Высота,MATCH('Ветровое давление'!A68,Высота,1)+1)-INDEX(Высота,MATCH('Ветровое давление'!A68,Высота,1)))))</f>
        <v>0.5</v>
      </c>
      <c r="C68" s="73">
        <f>INDEX(w0__кПа,MATCH('Ветровое давление'!$H$3,Ветровые_районы,0))*$H$13*B68</f>
        <v>0.12</v>
      </c>
      <c r="D68" s="112">
        <f t="shared" si="0"/>
        <v>0.16799999999999998</v>
      </c>
      <c r="E68" s="75">
        <f>INDEX(Значения_по_высоте_E,MATCH('Ветровое давление'!A68,Высота,1),MATCH('Ветровое давление'!$H$4,Тип_местности_для_K,0))+((INDEX(Значения_по_высоте_E,MATCH('Ветровое давление'!A68,Высота,1)+1,MATCH('Ветровое давление'!$H$4,Тип_местности_для_K,0))-INDEX(Значения_по_высоте_E,MATCH('Ветровое давление'!A68,Высота,1),MATCH('Ветровое давление'!$H$4,Тип_местности_для_K,0)))*(((A68-INDEX(Высота,MATCH('Ветровое давление'!A68,Высота,1))))/(INDEX(Высота,MATCH('Ветровое давление'!A68,Высота,1)+1)-INDEX(Высота,MATCH('Ветровое давление'!A68,Высота,1)))))</f>
        <v>1.22</v>
      </c>
      <c r="F68" s="76">
        <f t="shared" si="2"/>
        <v>0.09808800000000001</v>
      </c>
      <c r="G68" s="83">
        <f t="shared" si="3"/>
        <v>0.13677931436062074</v>
      </c>
      <c r="H68" s="83">
        <f t="shared" si="4"/>
        <v>0.023979979976702624</v>
      </c>
      <c r="I68" s="82">
        <f t="shared" si="5"/>
        <v>0.023979979976702624</v>
      </c>
      <c r="J68" s="87">
        <f t="shared" si="6"/>
        <v>0.03357197196738367</v>
      </c>
      <c r="K68" s="88">
        <f t="shared" si="7"/>
        <v>0.14397997997670262</v>
      </c>
      <c r="L68" s="89">
        <f t="shared" si="8"/>
        <v>0.20157197196738366</v>
      </c>
      <c r="M68" s="93">
        <f t="shared" si="9"/>
        <v>0.01666666666666666</v>
      </c>
      <c r="N68" s="93">
        <f t="shared" si="10"/>
        <v>0.01993060838571785</v>
      </c>
      <c r="O68" s="93">
        <f t="shared" si="11"/>
        <v>0.023333333333333324</v>
      </c>
      <c r="P68" s="93">
        <f t="shared" si="12"/>
        <v>0.027902851740004987</v>
      </c>
    </row>
    <row r="69" spans="1:16" ht="0" customHeight="1" hidden="1">
      <c r="A69" s="69">
        <f t="shared" si="1"/>
        <v>3.6111111111111103</v>
      </c>
      <c r="B69" s="71">
        <f>INDEX(Значения_по_высоте_k,MATCH('Ветровое давление'!A69,Высота,1),MATCH('Ветровое давление'!$H$4,Тип_местности_для_K,0))+((INDEX(Значения_по_высоте_k,MATCH('Ветровое давление'!A69,Высота,1)+1,MATCH('Ветровое давление'!$H$4,Тип_местности_для_K,0))-INDEX(Значения_по_высоте_k,MATCH('Ветровое давление'!A69,Высота,1),MATCH('Ветровое давление'!$H$4,Тип_местности_для_K,0)))*(((A69-INDEX(Высота,MATCH('Ветровое давление'!A69,Высота,1))))/(INDEX(Высота,MATCH('Ветровое давление'!A69,Высота,1)+1)-INDEX(Высота,MATCH('Ветровое давление'!A69,Высота,1)))))</f>
        <v>0.5</v>
      </c>
      <c r="C69" s="73">
        <f>INDEX(w0__кПа,MATCH('Ветровое давление'!$H$3,Ветровые_районы,0))*$H$13*B69</f>
        <v>0.12</v>
      </c>
      <c r="D69" s="112">
        <f t="shared" si="0"/>
        <v>0.16799999999999998</v>
      </c>
      <c r="E69" s="75">
        <f>INDEX(Значения_по_высоте_E,MATCH('Ветровое давление'!A69,Высота,1),MATCH('Ветровое давление'!$H$4,Тип_местности_для_K,0))+((INDEX(Значения_по_высоте_E,MATCH('Ветровое давление'!A69,Высота,1)+1,MATCH('Ветровое давление'!$H$4,Тип_местности_для_K,0))-INDEX(Значения_по_высоте_E,MATCH('Ветровое давление'!A69,Высота,1),MATCH('Ветровое давление'!$H$4,Тип_местности_для_K,0)))*(((A69-INDEX(Высота,MATCH('Ветровое давление'!A69,Высота,1))))/(INDEX(Высота,MATCH('Ветровое давление'!A69,Высота,1)+1)-INDEX(Высота,MATCH('Ветровое давление'!A69,Высота,1)))))</f>
        <v>1.22</v>
      </c>
      <c r="F69" s="76">
        <f t="shared" si="2"/>
        <v>0.09808800000000001</v>
      </c>
      <c r="G69" s="83">
        <f t="shared" si="3"/>
        <v>0.13677931436062074</v>
      </c>
      <c r="H69" s="83">
        <f t="shared" si="4"/>
        <v>0.024939179175770727</v>
      </c>
      <c r="I69" s="82">
        <f t="shared" si="5"/>
        <v>0.024939179175770727</v>
      </c>
      <c r="J69" s="87">
        <f t="shared" si="6"/>
        <v>0.03491485084607902</v>
      </c>
      <c r="K69" s="88">
        <f t="shared" si="7"/>
        <v>0.14493917917577073</v>
      </c>
      <c r="L69" s="89">
        <f t="shared" si="8"/>
        <v>0.202914850846079</v>
      </c>
      <c r="M69" s="93">
        <f t="shared" si="9"/>
        <v>0.01666666666666666</v>
      </c>
      <c r="N69" s="93">
        <f t="shared" si="10"/>
        <v>0.02006383049669953</v>
      </c>
      <c r="O69" s="93">
        <f t="shared" si="11"/>
        <v>0.023333333333333324</v>
      </c>
      <c r="P69" s="93">
        <f t="shared" si="12"/>
        <v>0.02808936269537934</v>
      </c>
    </row>
    <row r="70" spans="1:16" ht="0" customHeight="1" hidden="1">
      <c r="A70" s="69">
        <f t="shared" si="1"/>
        <v>3.749999999999999</v>
      </c>
      <c r="B70" s="71">
        <f>INDEX(Значения_по_высоте_k,MATCH('Ветровое давление'!A70,Высота,1),MATCH('Ветровое давление'!$H$4,Тип_местности_для_K,0))+((INDEX(Значения_по_высоте_k,MATCH('Ветровое давление'!A70,Высота,1)+1,MATCH('Ветровое давление'!$H$4,Тип_местности_для_K,0))-INDEX(Значения_по_высоте_k,MATCH('Ветровое давление'!A70,Высота,1),MATCH('Ветровое давление'!$H$4,Тип_местности_для_K,0)))*(((A70-INDEX(Высота,MATCH('Ветровое давление'!A70,Высота,1))))/(INDEX(Высота,MATCH('Ветровое давление'!A70,Высота,1)+1)-INDEX(Высота,MATCH('Ветровое давление'!A70,Высота,1)))))</f>
        <v>0.5</v>
      </c>
      <c r="C70" s="73">
        <f>INDEX(w0__кПа,MATCH('Ветровое давление'!$H$3,Ветровые_районы,0))*$H$13*B70</f>
        <v>0.12</v>
      </c>
      <c r="D70" s="112">
        <f t="shared" si="0"/>
        <v>0.16799999999999998</v>
      </c>
      <c r="E70" s="75">
        <f>INDEX(Значения_по_высоте_E,MATCH('Ветровое давление'!A70,Высота,1),MATCH('Ветровое давление'!$H$4,Тип_местности_для_K,0))+((INDEX(Значения_по_высоте_E,MATCH('Ветровое давление'!A70,Высота,1)+1,MATCH('Ветровое давление'!$H$4,Тип_местности_для_K,0))-INDEX(Значения_по_высоте_E,MATCH('Ветровое давление'!A70,Высота,1),MATCH('Ветровое давление'!$H$4,Тип_местности_для_K,0)))*(((A70-INDEX(Высота,MATCH('Ветровое давление'!A70,Высота,1))))/(INDEX(Высота,MATCH('Ветровое давление'!A70,Высота,1)+1)-INDEX(Высота,MATCH('Ветровое давление'!A70,Высота,1)))))</f>
        <v>1.22</v>
      </c>
      <c r="F70" s="76">
        <f t="shared" si="2"/>
        <v>0.09808800000000001</v>
      </c>
      <c r="G70" s="83">
        <f t="shared" si="3"/>
        <v>0.13677931436062074</v>
      </c>
      <c r="H70" s="83">
        <f t="shared" si="4"/>
        <v>0.02589837837483883</v>
      </c>
      <c r="I70" s="82">
        <f t="shared" si="5"/>
        <v>0.02589837837483883</v>
      </c>
      <c r="J70" s="87">
        <f t="shared" si="6"/>
        <v>0.03625772972477436</v>
      </c>
      <c r="K70" s="88">
        <f t="shared" si="7"/>
        <v>0.14589837837483882</v>
      </c>
      <c r="L70" s="89">
        <f t="shared" si="8"/>
        <v>0.20425772972477435</v>
      </c>
      <c r="M70" s="93">
        <f t="shared" si="9"/>
        <v>0.01666666666666666</v>
      </c>
      <c r="N70" s="93">
        <f t="shared" si="10"/>
        <v>0.020197052607681214</v>
      </c>
      <c r="O70" s="93">
        <f t="shared" si="11"/>
        <v>0.023333333333333324</v>
      </c>
      <c r="P70" s="93">
        <f t="shared" si="12"/>
        <v>0.028275873650753697</v>
      </c>
    </row>
    <row r="71" spans="1:16" ht="0" customHeight="1" hidden="1">
      <c r="A71" s="69">
        <f t="shared" si="1"/>
        <v>3.888888888888888</v>
      </c>
      <c r="B71" s="71">
        <f>INDEX(Значения_по_высоте_k,MATCH('Ветровое давление'!A71,Высота,1),MATCH('Ветровое давление'!$H$4,Тип_местности_для_K,0))+((INDEX(Значения_по_высоте_k,MATCH('Ветровое давление'!A71,Высота,1)+1,MATCH('Ветровое давление'!$H$4,Тип_местности_для_K,0))-INDEX(Значения_по_высоте_k,MATCH('Ветровое давление'!A71,Высота,1),MATCH('Ветровое давление'!$H$4,Тип_местности_для_K,0)))*(((A71-INDEX(Высота,MATCH('Ветровое давление'!A71,Высота,1))))/(INDEX(Высота,MATCH('Ветровое давление'!A71,Высота,1)+1)-INDEX(Высота,MATCH('Ветровое давление'!A71,Высота,1)))))</f>
        <v>0.5</v>
      </c>
      <c r="C71" s="73">
        <f>INDEX(w0__кПа,MATCH('Ветровое давление'!$H$3,Ветровые_районы,0))*$H$13*B71</f>
        <v>0.12</v>
      </c>
      <c r="D71" s="112">
        <f t="shared" si="0"/>
        <v>0.16799999999999998</v>
      </c>
      <c r="E71" s="75">
        <f>INDEX(Значения_по_высоте_E,MATCH('Ветровое давление'!A71,Высота,1),MATCH('Ветровое давление'!$H$4,Тип_местности_для_K,0))+((INDEX(Значения_по_высоте_E,MATCH('Ветровое давление'!A71,Высота,1)+1,MATCH('Ветровое давление'!$H$4,Тип_местности_для_K,0))-INDEX(Значения_по_высоте_E,MATCH('Ветровое давление'!A71,Высота,1),MATCH('Ветровое давление'!$H$4,Тип_местности_для_K,0)))*(((A71-INDEX(Высота,MATCH('Ветровое давление'!A71,Высота,1))))/(INDEX(Высота,MATCH('Ветровое давление'!A71,Высота,1)+1)-INDEX(Высота,MATCH('Ветровое давление'!A71,Высота,1)))))</f>
        <v>1.22</v>
      </c>
      <c r="F71" s="76">
        <f t="shared" si="2"/>
        <v>0.09808800000000001</v>
      </c>
      <c r="G71" s="83">
        <f t="shared" si="3"/>
        <v>0.13677931436062074</v>
      </c>
      <c r="H71" s="83">
        <f t="shared" si="4"/>
        <v>0.026857577573906933</v>
      </c>
      <c r="I71" s="82">
        <f t="shared" si="5"/>
        <v>0.026857577573906933</v>
      </c>
      <c r="J71" s="87">
        <f t="shared" si="6"/>
        <v>0.037600608603469705</v>
      </c>
      <c r="K71" s="88">
        <f t="shared" si="7"/>
        <v>0.14685757757390694</v>
      </c>
      <c r="L71" s="89">
        <f t="shared" si="8"/>
        <v>0.20560060860346968</v>
      </c>
      <c r="M71" s="93">
        <f t="shared" si="9"/>
        <v>0.01666666666666666</v>
      </c>
      <c r="N71" s="93">
        <f t="shared" si="10"/>
        <v>0.020330274718662892</v>
      </c>
      <c r="O71" s="93">
        <f t="shared" si="11"/>
        <v>0.023333333333333324</v>
      </c>
      <c r="P71" s="93">
        <f t="shared" si="12"/>
        <v>0.028462384606128047</v>
      </c>
    </row>
    <row r="72" spans="1:16" ht="0" customHeight="1" hidden="1">
      <c r="A72" s="69">
        <f t="shared" si="1"/>
        <v>4.027777777777777</v>
      </c>
      <c r="B72" s="71">
        <f>INDEX(Значения_по_высоте_k,MATCH('Ветровое давление'!A72,Высота,1),MATCH('Ветровое давление'!$H$4,Тип_местности_для_K,0))+((INDEX(Значения_по_высоте_k,MATCH('Ветровое давление'!A72,Высота,1)+1,MATCH('Ветровое давление'!$H$4,Тип_местности_для_K,0))-INDEX(Значения_по_высоте_k,MATCH('Ветровое давление'!A72,Высота,1),MATCH('Ветровое давление'!$H$4,Тип_местности_для_K,0)))*(((A72-INDEX(Высота,MATCH('Ветровое давление'!A72,Высота,1))))/(INDEX(Высота,MATCH('Ветровое давление'!A72,Высота,1)+1)-INDEX(Высота,MATCH('Ветровое давление'!A72,Высота,1)))))</f>
        <v>0.5</v>
      </c>
      <c r="C72" s="73">
        <f>INDEX(w0__кПа,MATCH('Ветровое давление'!$H$3,Ветровые_районы,0))*$H$13*B72</f>
        <v>0.12</v>
      </c>
      <c r="D72" s="112">
        <f t="shared" si="0"/>
        <v>0.16799999999999998</v>
      </c>
      <c r="E72" s="75">
        <f>INDEX(Значения_по_высоте_E,MATCH('Ветровое давление'!A72,Высота,1),MATCH('Ветровое давление'!$H$4,Тип_местности_для_K,0))+((INDEX(Значения_по_высоте_E,MATCH('Ветровое давление'!A72,Высота,1)+1,MATCH('Ветровое давление'!$H$4,Тип_местности_для_K,0))-INDEX(Значения_по_высоте_E,MATCH('Ветровое давление'!A72,Высота,1),MATCH('Ветровое давление'!$H$4,Тип_местности_для_K,0)))*(((A72-INDEX(Высота,MATCH('Ветровое давление'!A72,Высота,1))))/(INDEX(Высота,MATCH('Ветровое давление'!A72,Высота,1)+1)-INDEX(Высота,MATCH('Ветровое давление'!A72,Высота,1)))))</f>
        <v>1.22</v>
      </c>
      <c r="F72" s="76">
        <f t="shared" si="2"/>
        <v>0.09808800000000001</v>
      </c>
      <c r="G72" s="83">
        <f t="shared" si="3"/>
        <v>0.13677931436062074</v>
      </c>
      <c r="H72" s="83">
        <f t="shared" si="4"/>
        <v>0.02781677677297504</v>
      </c>
      <c r="I72" s="82">
        <f t="shared" si="5"/>
        <v>0.02781677677297504</v>
      </c>
      <c r="J72" s="87">
        <f t="shared" si="6"/>
        <v>0.03894348748216505</v>
      </c>
      <c r="K72" s="88">
        <f t="shared" si="7"/>
        <v>0.14781677677297503</v>
      </c>
      <c r="L72" s="89">
        <f t="shared" si="8"/>
        <v>0.20694348748216504</v>
      </c>
      <c r="M72" s="93">
        <f t="shared" si="9"/>
        <v>0.01666666666666666</v>
      </c>
      <c r="N72" s="93">
        <f t="shared" si="10"/>
        <v>0.020463496829644573</v>
      </c>
      <c r="O72" s="93">
        <f t="shared" si="11"/>
        <v>0.023333333333333324</v>
      </c>
      <c r="P72" s="93">
        <f t="shared" si="12"/>
        <v>0.0286488955615024</v>
      </c>
    </row>
    <row r="73" spans="1:16" ht="0" customHeight="1" hidden="1">
      <c r="A73" s="69">
        <f t="shared" si="1"/>
        <v>4.166666666666666</v>
      </c>
      <c r="B73" s="71">
        <f>INDEX(Значения_по_высоте_k,MATCH('Ветровое давление'!A73,Высота,1),MATCH('Ветровое давление'!$H$4,Тип_местности_для_K,0))+((INDEX(Значения_по_высоте_k,MATCH('Ветровое давление'!A73,Высота,1)+1,MATCH('Ветровое давление'!$H$4,Тип_местности_для_K,0))-INDEX(Значения_по_высоте_k,MATCH('Ветровое давление'!A73,Высота,1),MATCH('Ветровое давление'!$H$4,Тип_местности_для_K,0)))*(((A73-INDEX(Высота,MATCH('Ветровое давление'!A73,Высота,1))))/(INDEX(Высота,MATCH('Ветровое давление'!A73,Высота,1)+1)-INDEX(Высота,MATCH('Ветровое давление'!A73,Высота,1)))))</f>
        <v>0.5</v>
      </c>
      <c r="C73" s="73">
        <f>INDEX(w0__кПа,MATCH('Ветровое давление'!$H$3,Ветровые_районы,0))*$H$13*B73</f>
        <v>0.12</v>
      </c>
      <c r="D73" s="112">
        <f t="shared" si="0"/>
        <v>0.16799999999999998</v>
      </c>
      <c r="E73" s="75">
        <f>INDEX(Значения_по_высоте_E,MATCH('Ветровое давление'!A73,Высота,1),MATCH('Ветровое давление'!$H$4,Тип_местности_для_K,0))+((INDEX(Значения_по_высоте_E,MATCH('Ветровое давление'!A73,Высота,1)+1,MATCH('Ветровое давление'!$H$4,Тип_местности_для_K,0))-INDEX(Значения_по_высоте_E,MATCH('Ветровое давление'!A73,Высота,1),MATCH('Ветровое давление'!$H$4,Тип_местности_для_K,0)))*(((A73-INDEX(Высота,MATCH('Ветровое давление'!A73,Высота,1))))/(INDEX(Высота,MATCH('Ветровое давление'!A73,Высота,1)+1)-INDEX(Высота,MATCH('Ветровое давление'!A73,Высота,1)))))</f>
        <v>1.22</v>
      </c>
      <c r="F73" s="76">
        <f t="shared" si="2"/>
        <v>0.09808800000000001</v>
      </c>
      <c r="G73" s="83">
        <f t="shared" si="3"/>
        <v>0.13677931436062074</v>
      </c>
      <c r="H73" s="83">
        <f t="shared" si="4"/>
        <v>0.028775975972043146</v>
      </c>
      <c r="I73" s="82">
        <f t="shared" si="5"/>
        <v>0.028775975972043146</v>
      </c>
      <c r="J73" s="87">
        <f t="shared" si="6"/>
        <v>0.0402863663608604</v>
      </c>
      <c r="K73" s="88">
        <f t="shared" si="7"/>
        <v>0.14877597597204315</v>
      </c>
      <c r="L73" s="89">
        <f t="shared" si="8"/>
        <v>0.2082863663608604</v>
      </c>
      <c r="M73" s="93">
        <f t="shared" si="9"/>
        <v>0.016666666666666715</v>
      </c>
      <c r="N73" s="93">
        <f t="shared" si="10"/>
        <v>0.02059671894062632</v>
      </c>
      <c r="O73" s="93">
        <f t="shared" si="11"/>
        <v>0.023333333333333397</v>
      </c>
      <c r="P73" s="93">
        <f t="shared" si="12"/>
        <v>0.02883540651687685</v>
      </c>
    </row>
    <row r="74" spans="1:16" ht="0" customHeight="1" hidden="1">
      <c r="A74" s="69">
        <f t="shared" si="1"/>
        <v>4.305555555555555</v>
      </c>
      <c r="B74" s="71">
        <f>INDEX(Значения_по_высоте_k,MATCH('Ветровое давление'!A74,Высота,1),MATCH('Ветровое давление'!$H$4,Тип_местности_для_K,0))+((INDEX(Значения_по_высоте_k,MATCH('Ветровое давление'!A74,Высота,1)+1,MATCH('Ветровое давление'!$H$4,Тип_местности_для_K,0))-INDEX(Значения_по_высоте_k,MATCH('Ветровое давление'!A74,Высота,1),MATCH('Ветровое давление'!$H$4,Тип_местности_для_K,0)))*(((A74-INDEX(Высота,MATCH('Ветровое давление'!A74,Высота,1))))/(INDEX(Высота,MATCH('Ветровое давление'!A74,Высота,1)+1)-INDEX(Высота,MATCH('Ветровое давление'!A74,Высота,1)))))</f>
        <v>0.5</v>
      </c>
      <c r="C74" s="73">
        <f>INDEX(w0__кПа,MATCH('Ветровое давление'!$H$3,Ветровые_районы,0))*$H$13*B74</f>
        <v>0.12</v>
      </c>
      <c r="D74" s="112">
        <f t="shared" si="0"/>
        <v>0.16799999999999998</v>
      </c>
      <c r="E74" s="75">
        <f>INDEX(Значения_по_высоте_E,MATCH('Ветровое давление'!A74,Высота,1),MATCH('Ветровое давление'!$H$4,Тип_местности_для_K,0))+((INDEX(Значения_по_высоте_E,MATCH('Ветровое давление'!A74,Высота,1)+1,MATCH('Ветровое давление'!$H$4,Тип_местности_для_K,0))-INDEX(Значения_по_высоте_E,MATCH('Ветровое давление'!A74,Высота,1),MATCH('Ветровое давление'!$H$4,Тип_местности_для_K,0)))*(((A74-INDEX(Высота,MATCH('Ветровое давление'!A74,Высота,1))))/(INDEX(Высота,MATCH('Ветровое давление'!A74,Высота,1)+1)-INDEX(Высота,MATCH('Ветровое давление'!A74,Высота,1)))))</f>
        <v>1.22</v>
      </c>
      <c r="F74" s="76">
        <f t="shared" si="2"/>
        <v>0.09808800000000001</v>
      </c>
      <c r="G74" s="83">
        <f t="shared" si="3"/>
        <v>0.13677931436062074</v>
      </c>
      <c r="H74" s="83">
        <f t="shared" si="4"/>
        <v>0.029735175171111256</v>
      </c>
      <c r="I74" s="82">
        <f t="shared" si="5"/>
        <v>0.029735175171111256</v>
      </c>
      <c r="J74" s="87">
        <f t="shared" si="6"/>
        <v>0.04162924523955576</v>
      </c>
      <c r="K74" s="88">
        <f t="shared" si="7"/>
        <v>0.14973517517111126</v>
      </c>
      <c r="L74" s="89">
        <f t="shared" si="8"/>
        <v>0.20962924523955573</v>
      </c>
      <c r="M74" s="93">
        <f t="shared" si="9"/>
        <v>0.016666666666666715</v>
      </c>
      <c r="N74" s="93">
        <f t="shared" si="10"/>
        <v>0.020729941051608004</v>
      </c>
      <c r="O74" s="93">
        <f t="shared" si="11"/>
        <v>0.023333333333333397</v>
      </c>
      <c r="P74" s="93">
        <f t="shared" si="12"/>
        <v>0.0290219174722512</v>
      </c>
    </row>
    <row r="75" spans="1:16" ht="0" customHeight="1" hidden="1">
      <c r="A75" s="69">
        <f t="shared" si="1"/>
        <v>4.444444444444445</v>
      </c>
      <c r="B75" s="71">
        <f>INDEX(Значения_по_высоте_k,MATCH('Ветровое давление'!A75,Высота,1),MATCH('Ветровое давление'!$H$4,Тип_местности_для_K,0))+((INDEX(Значения_по_высоте_k,MATCH('Ветровое давление'!A75,Высота,1)+1,MATCH('Ветровое давление'!$H$4,Тип_местности_для_K,0))-INDEX(Значения_по_высоте_k,MATCH('Ветровое давление'!A75,Высота,1),MATCH('Ветровое давление'!$H$4,Тип_местности_для_K,0)))*(((A75-INDEX(Высота,MATCH('Ветровое давление'!A75,Высота,1))))/(INDEX(Высота,MATCH('Ветровое давление'!A75,Высота,1)+1)-INDEX(Высота,MATCH('Ветровое давление'!A75,Высота,1)))))</f>
        <v>0.5</v>
      </c>
      <c r="C75" s="73">
        <f>INDEX(w0__кПа,MATCH('Ветровое давление'!$H$3,Ветровые_районы,0))*$H$13*B75</f>
        <v>0.12</v>
      </c>
      <c r="D75" s="112">
        <f t="shared" si="0"/>
        <v>0.16799999999999998</v>
      </c>
      <c r="E75" s="75">
        <f>INDEX(Значения_по_высоте_E,MATCH('Ветровое давление'!A75,Высота,1),MATCH('Ветровое давление'!$H$4,Тип_местности_для_K,0))+((INDEX(Значения_по_высоте_E,MATCH('Ветровое давление'!A75,Высота,1)+1,MATCH('Ветровое давление'!$H$4,Тип_местности_для_K,0))-INDEX(Значения_по_высоте_E,MATCH('Ветровое давление'!A75,Высота,1),MATCH('Ветровое давление'!$H$4,Тип_местности_для_K,0)))*(((A75-INDEX(Высота,MATCH('Ветровое давление'!A75,Высота,1))))/(INDEX(Высота,MATCH('Ветровое давление'!A75,Высота,1)+1)-INDEX(Высота,MATCH('Ветровое давление'!A75,Высота,1)))))</f>
        <v>1.22</v>
      </c>
      <c r="F75" s="76">
        <f t="shared" si="2"/>
        <v>0.09808800000000001</v>
      </c>
      <c r="G75" s="83">
        <f t="shared" si="3"/>
        <v>0.13677931436062074</v>
      </c>
      <c r="H75" s="83">
        <f t="shared" si="4"/>
        <v>0.030694374370179363</v>
      </c>
      <c r="I75" s="82">
        <f t="shared" si="5"/>
        <v>0.030694374370179363</v>
      </c>
      <c r="J75" s="87">
        <f t="shared" si="6"/>
        <v>0.042972124118251104</v>
      </c>
      <c r="K75" s="88">
        <f t="shared" si="7"/>
        <v>0.15069437437017935</v>
      </c>
      <c r="L75" s="89">
        <f t="shared" si="8"/>
        <v>0.2109721241182511</v>
      </c>
      <c r="M75" s="93">
        <f t="shared" si="9"/>
        <v>0.016666666666666715</v>
      </c>
      <c r="N75" s="93">
        <f t="shared" si="10"/>
        <v>0.02086316316258969</v>
      </c>
      <c r="O75" s="93">
        <f t="shared" si="11"/>
        <v>0.023333333333333397</v>
      </c>
      <c r="P75" s="93">
        <f t="shared" si="12"/>
        <v>0.029208428427625555</v>
      </c>
    </row>
    <row r="76" spans="1:16" ht="0" customHeight="1" hidden="1">
      <c r="A76" s="69">
        <f t="shared" si="1"/>
        <v>4.583333333333334</v>
      </c>
      <c r="B76" s="71">
        <f>INDEX(Значения_по_высоте_k,MATCH('Ветровое давление'!A76,Высота,1),MATCH('Ветровое давление'!$H$4,Тип_местности_для_K,0))+((INDEX(Значения_по_высоте_k,MATCH('Ветровое давление'!A76,Высота,1)+1,MATCH('Ветровое давление'!$H$4,Тип_местности_для_K,0))-INDEX(Значения_по_высоте_k,MATCH('Ветровое давление'!A76,Высота,1),MATCH('Ветровое давление'!$H$4,Тип_местности_для_K,0)))*(((A76-INDEX(Высота,MATCH('Ветровое давление'!A76,Высота,1))))/(INDEX(Высота,MATCH('Ветровое давление'!A76,Высота,1)+1)-INDEX(Высота,MATCH('Ветровое давление'!A76,Высота,1)))))</f>
        <v>0.5</v>
      </c>
      <c r="C76" s="73">
        <f>INDEX(w0__кПа,MATCH('Ветровое давление'!$H$3,Ветровые_районы,0))*$H$13*B76</f>
        <v>0.12</v>
      </c>
      <c r="D76" s="112">
        <f t="shared" si="0"/>
        <v>0.16799999999999998</v>
      </c>
      <c r="E76" s="75">
        <f>INDEX(Значения_по_высоте_E,MATCH('Ветровое давление'!A76,Высота,1),MATCH('Ветровое давление'!$H$4,Тип_местности_для_K,0))+((INDEX(Значения_по_высоте_E,MATCH('Ветровое давление'!A76,Высота,1)+1,MATCH('Ветровое давление'!$H$4,Тип_местности_для_K,0))-INDEX(Значения_по_высоте_E,MATCH('Ветровое давление'!A76,Высота,1),MATCH('Ветровое давление'!$H$4,Тип_местности_для_K,0)))*(((A76-INDEX(Высота,MATCH('Ветровое давление'!A76,Высота,1))))/(INDEX(Высота,MATCH('Ветровое давление'!A76,Высота,1)+1)-INDEX(Высота,MATCH('Ветровое давление'!A76,Высота,1)))))</f>
        <v>1.22</v>
      </c>
      <c r="F76" s="76">
        <f t="shared" si="2"/>
        <v>0.09808800000000001</v>
      </c>
      <c r="G76" s="83">
        <f t="shared" si="3"/>
        <v>0.13677931436062074</v>
      </c>
      <c r="H76" s="83">
        <f t="shared" si="4"/>
        <v>0.031653573569247466</v>
      </c>
      <c r="I76" s="82">
        <f t="shared" si="5"/>
        <v>0.031653573569247466</v>
      </c>
      <c r="J76" s="87">
        <f t="shared" si="6"/>
        <v>0.04431500299694645</v>
      </c>
      <c r="K76" s="88">
        <f t="shared" si="7"/>
        <v>0.15165357356924747</v>
      </c>
      <c r="L76" s="89">
        <f t="shared" si="8"/>
        <v>0.21231500299694644</v>
      </c>
      <c r="M76" s="93">
        <f t="shared" si="9"/>
        <v>0.016666666666666715</v>
      </c>
      <c r="N76" s="93">
        <f t="shared" si="10"/>
        <v>0.020996385273571366</v>
      </c>
      <c r="O76" s="93">
        <f t="shared" si="11"/>
        <v>0.023333333333333397</v>
      </c>
      <c r="P76" s="93">
        <f t="shared" si="12"/>
        <v>0.029394939382999915</v>
      </c>
    </row>
    <row r="77" spans="1:16" ht="0" customHeight="1" hidden="1">
      <c r="A77" s="69">
        <f t="shared" si="1"/>
        <v>4.722222222222223</v>
      </c>
      <c r="B77" s="71">
        <f>INDEX(Значения_по_высоте_k,MATCH('Ветровое давление'!A77,Высота,1),MATCH('Ветровое давление'!$H$4,Тип_местности_для_K,0))+((INDEX(Значения_по_высоте_k,MATCH('Ветровое давление'!A77,Высота,1)+1,MATCH('Ветровое давление'!$H$4,Тип_местности_для_K,0))-INDEX(Значения_по_высоте_k,MATCH('Ветровое давление'!A77,Высота,1),MATCH('Ветровое давление'!$H$4,Тип_местности_для_K,0)))*(((A77-INDEX(Высота,MATCH('Ветровое давление'!A77,Высота,1))))/(INDEX(Высота,MATCH('Ветровое давление'!A77,Высота,1)+1)-INDEX(Высота,MATCH('Ветровое давление'!A77,Высота,1)))))</f>
        <v>0.5</v>
      </c>
      <c r="C77" s="73">
        <f>INDEX(w0__кПа,MATCH('Ветровое давление'!$H$3,Ветровые_районы,0))*$H$13*B77</f>
        <v>0.12</v>
      </c>
      <c r="D77" s="112">
        <f t="shared" si="0"/>
        <v>0.16799999999999998</v>
      </c>
      <c r="E77" s="75">
        <f>INDEX(Значения_по_высоте_E,MATCH('Ветровое давление'!A77,Высота,1),MATCH('Ветровое давление'!$H$4,Тип_местности_для_K,0))+((INDEX(Значения_по_высоте_E,MATCH('Ветровое давление'!A77,Высота,1)+1,MATCH('Ветровое давление'!$H$4,Тип_местности_для_K,0))-INDEX(Значения_по_высоте_E,MATCH('Ветровое давление'!A77,Высота,1),MATCH('Ветровое давление'!$H$4,Тип_местности_для_K,0)))*(((A77-INDEX(Высота,MATCH('Ветровое давление'!A77,Высота,1))))/(INDEX(Высота,MATCH('Ветровое давление'!A77,Высота,1)+1)-INDEX(Высота,MATCH('Ветровое давление'!A77,Высота,1)))))</f>
        <v>1.22</v>
      </c>
      <c r="F77" s="76">
        <f t="shared" si="2"/>
        <v>0.09808800000000001</v>
      </c>
      <c r="G77" s="83">
        <f t="shared" si="3"/>
        <v>0.13677931436062074</v>
      </c>
      <c r="H77" s="83">
        <f t="shared" si="4"/>
        <v>0.032612772768315576</v>
      </c>
      <c r="I77" s="82">
        <f t="shared" si="5"/>
        <v>0.032612772768315576</v>
      </c>
      <c r="J77" s="87">
        <f t="shared" si="6"/>
        <v>0.045657881875641806</v>
      </c>
      <c r="K77" s="88">
        <f t="shared" si="7"/>
        <v>0.15261277276831559</v>
      </c>
      <c r="L77" s="89">
        <f t="shared" si="8"/>
        <v>0.21365788187564178</v>
      </c>
      <c r="M77" s="93">
        <f t="shared" si="9"/>
        <v>0.016666666666666715</v>
      </c>
      <c r="N77" s="93">
        <f t="shared" si="10"/>
        <v>0.02112960738455305</v>
      </c>
      <c r="O77" s="93">
        <f t="shared" si="11"/>
        <v>0.023333333333333397</v>
      </c>
      <c r="P77" s="93">
        <f t="shared" si="12"/>
        <v>0.029581450338374265</v>
      </c>
    </row>
    <row r="78" spans="1:16" ht="0" customHeight="1" hidden="1">
      <c r="A78" s="69">
        <f t="shared" si="1"/>
        <v>4.8611111111111125</v>
      </c>
      <c r="B78" s="71">
        <f>INDEX(Значения_по_высоте_k,MATCH('Ветровое давление'!A78,Высота,1),MATCH('Ветровое давление'!$H$4,Тип_местности_для_K,0))+((INDEX(Значения_по_высоте_k,MATCH('Ветровое давление'!A78,Высота,1)+1,MATCH('Ветровое давление'!$H$4,Тип_местности_для_K,0))-INDEX(Значения_по_высоте_k,MATCH('Ветровое давление'!A78,Высота,1),MATCH('Ветровое давление'!$H$4,Тип_местности_для_K,0)))*(((A78-INDEX(Высота,MATCH('Ветровое давление'!A78,Высота,1))))/(INDEX(Высота,MATCH('Ветровое давление'!A78,Высота,1)+1)-INDEX(Высота,MATCH('Ветровое давление'!A78,Высота,1)))))</f>
        <v>0.5</v>
      </c>
      <c r="C78" s="73">
        <f>INDEX(w0__кПа,MATCH('Ветровое давление'!$H$3,Ветровые_районы,0))*$H$13*B78</f>
        <v>0.12</v>
      </c>
      <c r="D78" s="112">
        <f t="shared" si="0"/>
        <v>0.16799999999999998</v>
      </c>
      <c r="E78" s="75">
        <f>INDEX(Значения_по_высоте_E,MATCH('Ветровое давление'!A78,Высота,1),MATCH('Ветровое давление'!$H$4,Тип_местности_для_K,0))+((INDEX(Значения_по_высоте_E,MATCH('Ветровое давление'!A78,Высота,1)+1,MATCH('Ветровое давление'!$H$4,Тип_местности_для_K,0))-INDEX(Значения_по_высоте_E,MATCH('Ветровое давление'!A78,Высота,1),MATCH('Ветровое давление'!$H$4,Тип_местности_для_K,0)))*(((A78-INDEX(Высота,MATCH('Ветровое давление'!A78,Высота,1))))/(INDEX(Высота,MATCH('Ветровое давление'!A78,Высота,1)+1)-INDEX(Высота,MATCH('Ветровое давление'!A78,Высота,1)))))</f>
        <v>1.22</v>
      </c>
      <c r="F78" s="76">
        <f t="shared" si="2"/>
        <v>0.09808800000000001</v>
      </c>
      <c r="G78" s="83">
        <f t="shared" si="3"/>
        <v>0.13677931436062074</v>
      </c>
      <c r="H78" s="83">
        <f t="shared" si="4"/>
        <v>0.033571971967383686</v>
      </c>
      <c r="I78" s="82">
        <f t="shared" si="5"/>
        <v>0.033571971967383686</v>
      </c>
      <c r="J78" s="87">
        <f t="shared" si="6"/>
        <v>0.04700076075433716</v>
      </c>
      <c r="K78" s="88">
        <f t="shared" si="7"/>
        <v>0.15357197196738367</v>
      </c>
      <c r="L78" s="89">
        <f t="shared" si="8"/>
        <v>0.21500076075433713</v>
      </c>
      <c r="M78" s="93">
        <f t="shared" si="9"/>
        <v>0.016666666666666715</v>
      </c>
      <c r="N78" s="93">
        <f t="shared" si="10"/>
        <v>0.02126282949553473</v>
      </c>
      <c r="O78" s="93">
        <f t="shared" si="11"/>
        <v>0.023333333333333397</v>
      </c>
      <c r="P78" s="93">
        <f t="shared" si="12"/>
        <v>0.029767961293748618</v>
      </c>
    </row>
    <row r="79" spans="1:16" ht="0" customHeight="1" hidden="1">
      <c r="A79" s="69">
        <f t="shared" si="1"/>
        <v>5.000000000000002</v>
      </c>
      <c r="B79" s="71">
        <f>INDEX(Значения_по_высоте_k,MATCH('Ветровое давление'!A79,Высота,1),MATCH('Ветровое давление'!$H$4,Тип_местности_для_K,0))+((INDEX(Значения_по_высоте_k,MATCH('Ветровое давление'!A79,Высота,1)+1,MATCH('Ветровое давление'!$H$4,Тип_местности_для_K,0))-INDEX(Значения_по_высоте_k,MATCH('Ветровое давление'!A79,Высота,1),MATCH('Ветровое давление'!$H$4,Тип_местности_для_K,0)))*(((A79-INDEX(Высота,MATCH('Ветровое давление'!A79,Высота,1))))/(INDEX(Высота,MATCH('Ветровое давление'!A79,Высота,1)+1)-INDEX(Высота,MATCH('Ветровое давление'!A79,Высота,1)))))</f>
        <v>0.5</v>
      </c>
      <c r="C79" s="73">
        <f>INDEX(w0__кПа,MATCH('Ветровое давление'!$H$3,Ветровые_районы,0))*$H$13*B79</f>
        <v>0.12</v>
      </c>
      <c r="D79" s="112">
        <f t="shared" si="0"/>
        <v>0.16799999999999998</v>
      </c>
      <c r="E79" s="75">
        <f>INDEX(Значения_по_высоте_E,MATCH('Ветровое давление'!A79,Высота,1),MATCH('Ветровое давление'!$H$4,Тип_местности_для_K,0))+((INDEX(Значения_по_высоте_E,MATCH('Ветровое давление'!A79,Высота,1)+1,MATCH('Ветровое давление'!$H$4,Тип_местности_для_K,0))-INDEX(Значения_по_высоте_E,MATCH('Ветровое давление'!A79,Высота,1),MATCH('Ветровое давление'!$H$4,Тип_местности_для_K,0)))*(((A79-INDEX(Высота,MATCH('Ветровое давление'!A79,Высота,1))))/(INDEX(Высота,MATCH('Ветровое давление'!A79,Высота,1)+1)-INDEX(Высота,MATCH('Ветровое давление'!A79,Высота,1)))))</f>
        <v>1.22</v>
      </c>
      <c r="F79" s="76">
        <f t="shared" si="2"/>
        <v>0.09808800000000001</v>
      </c>
      <c r="G79" s="83">
        <f t="shared" si="3"/>
        <v>0.13677931436062074</v>
      </c>
      <c r="H79" s="83">
        <f t="shared" si="4"/>
        <v>0.034531171166451796</v>
      </c>
      <c r="I79" s="82">
        <f t="shared" si="5"/>
        <v>0.034531171166451796</v>
      </c>
      <c r="J79" s="87">
        <f t="shared" si="6"/>
        <v>0.04834363963303251</v>
      </c>
      <c r="K79" s="88">
        <f t="shared" si="7"/>
        <v>0.1545311711664518</v>
      </c>
      <c r="L79" s="89">
        <f t="shared" si="8"/>
        <v>0.2163436396330325</v>
      </c>
      <c r="M79" s="93">
        <f t="shared" si="9"/>
        <v>0.016666666666666715</v>
      </c>
      <c r="N79" s="93">
        <f t="shared" si="10"/>
        <v>0.021396051606516413</v>
      </c>
      <c r="O79" s="93">
        <f t="shared" si="11"/>
        <v>0.023333333333333397</v>
      </c>
      <c r="P79" s="93">
        <f t="shared" si="12"/>
        <v>0.02995447224912298</v>
      </c>
    </row>
    <row r="80" spans="1:16" ht="0" customHeight="1" hidden="1">
      <c r="A80" s="69">
        <f t="shared" si="1"/>
        <v>5.138888888888891</v>
      </c>
      <c r="B80" s="71">
        <f>INDEX(Значения_по_высоте_k,MATCH('Ветровое давление'!A80,Высота,1),MATCH('Ветровое давление'!$H$4,Тип_местности_для_K,0))+((INDEX(Значения_по_высоте_k,MATCH('Ветровое давление'!A80,Высота,1)+1,MATCH('Ветровое давление'!$H$4,Тип_местности_для_K,0))-INDEX(Значения_по_высоте_k,MATCH('Ветровое давление'!A80,Высота,1),MATCH('Ветровое давление'!$H$4,Тип_местности_для_K,0)))*(((A80-INDEX(Высота,MATCH('Ветровое давление'!A80,Высота,1))))/(INDEX(Высота,MATCH('Ветровое давление'!A80,Высота,1)+1)-INDEX(Высота,MATCH('Ветровое давление'!A80,Высота,1)))))</f>
        <v>0.5041666666666668</v>
      </c>
      <c r="C80" s="73">
        <f>INDEX(w0__кПа,MATCH('Ветровое давление'!$H$3,Ветровые_районы,0))*$H$13*B80</f>
        <v>0.12100000000000002</v>
      </c>
      <c r="D80" s="112">
        <f t="shared" si="0"/>
        <v>0.16940000000000002</v>
      </c>
      <c r="E80" s="75">
        <f>INDEX(Значения_по_высоте_E,MATCH('Ветровое давление'!A80,Высота,1),MATCH('Ветровое давление'!$H$4,Тип_местности_для_K,0))+((INDEX(Значения_по_высоте_E,MATCH('Ветровое давление'!A80,Высота,1)+1,MATCH('Ветровое давление'!$H$4,Тип_местности_для_K,0))-INDEX(Значения_по_высоте_E,MATCH('Ветровое давление'!A80,Высота,1),MATCH('Ветровое давление'!$H$4,Тип_местности_для_K,0)))*(((A80-INDEX(Высота,MATCH('Ветровое давление'!A80,Высота,1))))/(INDEX(Высота,MATCH('Ветровое давление'!A80,Высота,1)+1)-INDEX(Высота,MATCH('Ветровое давление'!A80,Высота,1)))))</f>
        <v>1.2155555555555555</v>
      </c>
      <c r="F80" s="76">
        <f t="shared" si="2"/>
        <v>0.09854508888888891</v>
      </c>
      <c r="G80" s="83">
        <f t="shared" si="3"/>
        <v>0.13741670430459027</v>
      </c>
      <c r="H80" s="83">
        <f t="shared" si="4"/>
        <v>0.0354903703655199</v>
      </c>
      <c r="I80" s="82">
        <f t="shared" si="5"/>
        <v>0.0354903703655199</v>
      </c>
      <c r="J80" s="87">
        <f t="shared" si="6"/>
        <v>0.049686518511727853</v>
      </c>
      <c r="K80" s="88">
        <f t="shared" si="7"/>
        <v>0.15649037036551994</v>
      </c>
      <c r="L80" s="89">
        <f t="shared" si="8"/>
        <v>0.2190865185117279</v>
      </c>
      <c r="M80" s="93">
        <f t="shared" si="9"/>
        <v>0.01673611111111116</v>
      </c>
      <c r="N80" s="93">
        <f t="shared" si="10"/>
        <v>0.021598718161942542</v>
      </c>
      <c r="O80" s="93">
        <f t="shared" si="11"/>
        <v>0.023430555555555625</v>
      </c>
      <c r="P80" s="93">
        <f t="shared" si="12"/>
        <v>0.030238205426719556</v>
      </c>
    </row>
    <row r="81" spans="1:16" ht="0" customHeight="1" hidden="1">
      <c r="A81" s="69">
        <f t="shared" si="1"/>
        <v>5.27777777777778</v>
      </c>
      <c r="B81" s="71">
        <f>INDEX(Значения_по_высоте_k,MATCH('Ветровое давление'!A81,Высота,1),MATCH('Ветровое давление'!$H$4,Тип_местности_для_K,0))+((INDEX(Значения_по_высоте_k,MATCH('Ветровое давление'!A81,Высота,1)+1,MATCH('Ветровое давление'!$H$4,Тип_местности_для_K,0))-INDEX(Значения_по_высоте_k,MATCH('Ветровое давление'!A81,Высота,1),MATCH('Ветровое давление'!$H$4,Тип_местности_для_K,0)))*(((A81-INDEX(Высота,MATCH('Ветровое давление'!A81,Высота,1))))/(INDEX(Высота,MATCH('Ветровое давление'!A81,Высота,1)+1)-INDEX(Высота,MATCH('Ветровое давление'!A81,Высота,1)))))</f>
        <v>0.5083333333333334</v>
      </c>
      <c r="C81" s="73">
        <f>INDEX(w0__кПа,MATCH('Ветровое давление'!$H$3,Ветровые_районы,0))*$H$13*B81</f>
        <v>0.12200000000000001</v>
      </c>
      <c r="D81" s="112">
        <f t="shared" si="0"/>
        <v>0.1708</v>
      </c>
      <c r="E81" s="75">
        <f>INDEX(Значения_по_высоте_E,MATCH('Ветровое давление'!A81,Высота,1),MATCH('Ветровое давление'!$H$4,Тип_местности_для_K,0))+((INDEX(Значения_по_высоте_E,MATCH('Ветровое давление'!A81,Высота,1)+1,MATCH('Ветровое давление'!$H$4,Тип_местности_для_K,0))-INDEX(Значения_по_высоте_E,MATCH('Ветровое давление'!A81,Высота,1),MATCH('Ветровое давление'!$H$4,Тип_местности_для_K,0)))*(((A81-INDEX(Высота,MATCH('Ветровое давление'!A81,Высота,1))))/(INDEX(Высота,MATCH('Ветровое давление'!A81,Высота,1)+1)-INDEX(Высота,MATCH('Ветровое давление'!A81,Высота,1)))))</f>
        <v>1.211111111111111</v>
      </c>
      <c r="F81" s="76">
        <f t="shared" si="2"/>
        <v>0.09899622222222224</v>
      </c>
      <c r="G81" s="83">
        <f t="shared" si="3"/>
        <v>0.13804578949358945</v>
      </c>
      <c r="H81" s="83">
        <f t="shared" si="4"/>
        <v>0.03644956956458801</v>
      </c>
      <c r="I81" s="82">
        <f t="shared" si="5"/>
        <v>0.03644956956458801</v>
      </c>
      <c r="J81" s="87">
        <f t="shared" si="6"/>
        <v>0.05102939739042321</v>
      </c>
      <c r="K81" s="88">
        <f t="shared" si="7"/>
        <v>0.15844956956458803</v>
      </c>
      <c r="L81" s="89">
        <f t="shared" si="8"/>
        <v>0.22182939739042323</v>
      </c>
      <c r="M81" s="93">
        <f t="shared" si="9"/>
        <v>0.01687500000000005</v>
      </c>
      <c r="N81" s="93">
        <f t="shared" si="10"/>
        <v>0.021870829161813113</v>
      </c>
      <c r="O81" s="93">
        <f t="shared" si="11"/>
        <v>0.02362500000000007</v>
      </c>
      <c r="P81" s="93">
        <f t="shared" si="12"/>
        <v>0.030619160826538358</v>
      </c>
    </row>
    <row r="82" spans="1:16" ht="0" customHeight="1" hidden="1">
      <c r="A82" s="69">
        <f t="shared" si="1"/>
        <v>5.41666666666667</v>
      </c>
      <c r="B82" s="71">
        <f>INDEX(Значения_по_высоте_k,MATCH('Ветровое давление'!A82,Высота,1),MATCH('Ветровое давление'!$H$4,Тип_местности_для_K,0))+((INDEX(Значения_по_высоте_k,MATCH('Ветровое давление'!A82,Высота,1)+1,MATCH('Ветровое давление'!$H$4,Тип_местности_для_K,0))-INDEX(Значения_по_высоте_k,MATCH('Ветровое давление'!A82,Высота,1),MATCH('Ветровое давление'!$H$4,Тип_местности_для_K,0)))*(((A82-INDEX(Высота,MATCH('Ветровое давление'!A82,Высота,1))))/(INDEX(Высота,MATCH('Ветровое давление'!A82,Высота,1)+1)-INDEX(Высота,MATCH('Ветровое давление'!A82,Высота,1)))))</f>
        <v>0.5125000000000001</v>
      </c>
      <c r="C82" s="73">
        <f>INDEX(w0__кПа,MATCH('Ветровое давление'!$H$3,Ветровые_районы,0))*$H$13*B82</f>
        <v>0.12300000000000001</v>
      </c>
      <c r="D82" s="112">
        <f t="shared" si="0"/>
        <v>0.17220000000000002</v>
      </c>
      <c r="E82" s="75">
        <f>INDEX(Значения_по_высоте_E,MATCH('Ветровое давление'!A82,Высота,1),MATCH('Ветровое давление'!$H$4,Тип_местности_для_K,0))+((INDEX(Значения_по_высоте_E,MATCH('Ветровое давление'!A82,Высота,1)+1,MATCH('Ветровое давление'!$H$4,Тип_местности_для_K,0))-INDEX(Значения_по_высоте_E,MATCH('Ветровое давление'!A82,Высота,1),MATCH('Ветровое давление'!$H$4,Тип_местности_для_K,0)))*(((A82-INDEX(Высота,MATCH('Ветровое давление'!A82,Высота,1))))/(INDEX(Высота,MATCH('Ветровое давление'!A82,Высота,1)+1)-INDEX(Высота,MATCH('Ветровое давление'!A82,Высота,1)))))</f>
        <v>1.2066666666666666</v>
      </c>
      <c r="F82" s="76">
        <f t="shared" si="2"/>
        <v>0.0994414</v>
      </c>
      <c r="G82" s="83">
        <f t="shared" si="3"/>
        <v>0.13866656992761836</v>
      </c>
      <c r="H82" s="83">
        <f t="shared" si="4"/>
        <v>0.03740876876365611</v>
      </c>
      <c r="I82" s="82">
        <f t="shared" si="5"/>
        <v>0.03740876876365611</v>
      </c>
      <c r="J82" s="87">
        <f t="shared" si="6"/>
        <v>0.052372276269118556</v>
      </c>
      <c r="K82" s="88">
        <f t="shared" si="7"/>
        <v>0.16040876876365612</v>
      </c>
      <c r="L82" s="89">
        <f t="shared" si="8"/>
        <v>0.22457227626911858</v>
      </c>
      <c r="M82" s="93">
        <f t="shared" si="9"/>
        <v>0.01701388888888894</v>
      </c>
      <c r="N82" s="93">
        <f t="shared" si="10"/>
        <v>0.022142940161683687</v>
      </c>
      <c r="O82" s="93">
        <f t="shared" si="11"/>
        <v>0.023819444444444515</v>
      </c>
      <c r="P82" s="93">
        <f t="shared" si="12"/>
        <v>0.03100011622635716</v>
      </c>
    </row>
    <row r="83" spans="1:16" ht="0" customHeight="1" hidden="1">
      <c r="A83" s="69">
        <f t="shared" si="1"/>
        <v>5.555555555555559</v>
      </c>
      <c r="B83" s="71">
        <f>INDEX(Значения_по_высоте_k,MATCH('Ветровое давление'!A83,Высота,1),MATCH('Ветровое давление'!$H$4,Тип_местности_для_K,0))+((INDEX(Значения_по_высоте_k,MATCH('Ветровое давление'!A83,Высота,1)+1,MATCH('Ветровое давление'!$H$4,Тип_местности_для_K,0))-INDEX(Значения_по_высоте_k,MATCH('Ветровое давление'!A83,Высота,1),MATCH('Ветровое давление'!$H$4,Тип_местности_для_K,0)))*(((A83-INDEX(Высота,MATCH('Ветровое давление'!A83,Высота,1))))/(INDEX(Высота,MATCH('Ветровое давление'!A83,Высота,1)+1)-INDEX(Высота,MATCH('Ветровое давление'!A83,Высота,1)))))</f>
        <v>0.5166666666666667</v>
      </c>
      <c r="C83" s="73">
        <f>INDEX(w0__кПа,MATCH('Ветровое давление'!$H$3,Ветровые_районы,0))*$H$13*B83</f>
        <v>0.12400000000000001</v>
      </c>
      <c r="D83" s="112">
        <f t="shared" si="0"/>
        <v>0.1736</v>
      </c>
      <c r="E83" s="75">
        <f>INDEX(Значения_по_высоте_E,MATCH('Ветровое давление'!A83,Высота,1),MATCH('Ветровое давление'!$H$4,Тип_местности_для_K,0))+((INDEX(Значения_по_высоте_E,MATCH('Ветровое давление'!A83,Высота,1)+1,MATCH('Ветровое давление'!$H$4,Тип_местности_для_K,0))-INDEX(Значения_по_высоте_E,MATCH('Ветровое давление'!A83,Высота,1),MATCH('Ветровое давление'!$H$4,Тип_местности_для_K,0)))*(((A83-INDEX(Высота,MATCH('Ветровое давление'!A83,Высота,1))))/(INDEX(Высота,MATCH('Ветровое давление'!A83,Высота,1)+1)-INDEX(Высота,MATCH('Ветровое давление'!A83,Высота,1)))))</f>
        <v>1.202222222222222</v>
      </c>
      <c r="F83" s="76">
        <f t="shared" si="2"/>
        <v>0.09988062222222222</v>
      </c>
      <c r="G83" s="83">
        <f t="shared" si="3"/>
        <v>0.139279045606677</v>
      </c>
      <c r="H83" s="83">
        <f t="shared" si="4"/>
        <v>0.03836796796272423</v>
      </c>
      <c r="I83" s="82">
        <f t="shared" si="5"/>
        <v>0.03836796796272423</v>
      </c>
      <c r="J83" s="87">
        <f t="shared" si="6"/>
        <v>0.05371515514781392</v>
      </c>
      <c r="K83" s="88">
        <f t="shared" si="7"/>
        <v>0.16236796796272424</v>
      </c>
      <c r="L83" s="89">
        <f t="shared" si="8"/>
        <v>0.22731515514781392</v>
      </c>
      <c r="M83" s="93">
        <f t="shared" si="9"/>
        <v>0.01715277777777783</v>
      </c>
      <c r="N83" s="93">
        <f t="shared" si="10"/>
        <v>0.022415051161554254</v>
      </c>
      <c r="O83" s="93">
        <f t="shared" si="11"/>
        <v>0.024013888888888956</v>
      </c>
      <c r="P83" s="93">
        <f t="shared" si="12"/>
        <v>0.031381071626175955</v>
      </c>
    </row>
    <row r="84" spans="1:16" ht="0" customHeight="1" hidden="1">
      <c r="A84" s="69">
        <f t="shared" si="1"/>
        <v>5.694444444444448</v>
      </c>
      <c r="B84" s="71">
        <f>INDEX(Значения_по_высоте_k,MATCH('Ветровое давление'!A84,Высота,1),MATCH('Ветровое давление'!$H$4,Тип_местности_для_K,0))+((INDEX(Значения_по_высоте_k,MATCH('Ветровое давление'!A84,Высота,1)+1,MATCH('Ветровое давление'!$H$4,Тип_местности_для_K,0))-INDEX(Значения_по_высоте_k,MATCH('Ветровое давление'!A84,Высота,1),MATCH('Ветровое давление'!$H$4,Тип_местности_для_K,0)))*(((A84-INDEX(Высота,MATCH('Ветровое давление'!A84,Высота,1))))/(INDEX(Высота,MATCH('Ветровое давление'!A84,Высота,1)+1)-INDEX(Высота,MATCH('Ветровое давление'!A84,Высота,1)))))</f>
        <v>0.5208333333333335</v>
      </c>
      <c r="C84" s="73">
        <f>INDEX(w0__кПа,MATCH('Ветровое давление'!$H$3,Ветровые_районы,0))*$H$13*B84</f>
        <v>0.12500000000000003</v>
      </c>
      <c r="D84" s="112">
        <f t="shared" si="0"/>
        <v>0.17500000000000002</v>
      </c>
      <c r="E84" s="75">
        <f>INDEX(Значения_по_высоте_E,MATCH('Ветровое давление'!A84,Высота,1),MATCH('Ветровое давление'!$H$4,Тип_местности_для_K,0))+((INDEX(Значения_по_высоте_E,MATCH('Ветровое давление'!A84,Высота,1)+1,MATCH('Ветровое давление'!$H$4,Тип_местности_для_K,0))-INDEX(Значения_по_высоте_E,MATCH('Ветровое давление'!A84,Высота,1),MATCH('Ветровое давление'!$H$4,Тип_местности_для_K,0)))*(((A84-INDEX(Высота,MATCH('Ветровое давление'!A84,Высота,1))))/(INDEX(Высота,MATCH('Ветровое давление'!A84,Высота,1)+1)-INDEX(Высота,MATCH('Ветровое давление'!A84,Высота,1)))))</f>
        <v>1.1977777777777776</v>
      </c>
      <c r="F84" s="76">
        <f t="shared" si="2"/>
        <v>0.1003138888888889</v>
      </c>
      <c r="G84" s="83">
        <f t="shared" si="3"/>
        <v>0.13988321653076538</v>
      </c>
      <c r="H84" s="83">
        <f t="shared" si="4"/>
        <v>0.03932716716179233</v>
      </c>
      <c r="I84" s="82">
        <f t="shared" si="5"/>
        <v>0.03932716716179233</v>
      </c>
      <c r="J84" s="87">
        <f t="shared" si="6"/>
        <v>0.05505803402650926</v>
      </c>
      <c r="K84" s="88">
        <f t="shared" si="7"/>
        <v>0.16432716716179235</v>
      </c>
      <c r="L84" s="89">
        <f t="shared" si="8"/>
        <v>0.23005803402650926</v>
      </c>
      <c r="M84" s="93">
        <f t="shared" si="9"/>
        <v>0.01729166666666672</v>
      </c>
      <c r="N84" s="93">
        <f t="shared" si="10"/>
        <v>0.02268716216142483</v>
      </c>
      <c r="O84" s="93">
        <f t="shared" si="11"/>
        <v>0.024208333333333405</v>
      </c>
      <c r="P84" s="93">
        <f t="shared" si="12"/>
        <v>0.03176202702599475</v>
      </c>
    </row>
    <row r="85" spans="1:16" ht="0" customHeight="1" hidden="1">
      <c r="A85" s="69">
        <f t="shared" si="1"/>
        <v>5.8333333333333375</v>
      </c>
      <c r="B85" s="71">
        <f>INDEX(Значения_по_высоте_k,MATCH('Ветровое давление'!A85,Высота,1),MATCH('Ветровое давление'!$H$4,Тип_местности_для_K,0))+((INDEX(Значения_по_высоте_k,MATCH('Ветровое давление'!A85,Высота,1)+1,MATCH('Ветровое давление'!$H$4,Тип_местности_для_K,0))-INDEX(Значения_по_высоте_k,MATCH('Ветровое давление'!A85,Высота,1),MATCH('Ветровое давление'!$H$4,Тип_местности_для_K,0)))*(((A85-INDEX(Высота,MATCH('Ветровое давление'!A85,Высота,1))))/(INDEX(Высота,MATCH('Ветровое давление'!A85,Высота,1)+1)-INDEX(Высота,MATCH('Ветровое давление'!A85,Высота,1)))))</f>
        <v>0.5250000000000001</v>
      </c>
      <c r="C85" s="73">
        <f>INDEX(w0__кПа,MATCH('Ветровое давление'!$H$3,Ветровые_районы,0))*$H$13*B85</f>
        <v>0.12600000000000003</v>
      </c>
      <c r="D85" s="112">
        <f t="shared" si="0"/>
        <v>0.17640000000000003</v>
      </c>
      <c r="E85" s="75">
        <f>INDEX(Значения_по_высоте_E,MATCH('Ветровое давление'!A85,Высота,1),MATCH('Ветровое давление'!$H$4,Тип_местности_для_K,0))+((INDEX(Значения_по_высоте_E,MATCH('Ветровое давление'!A85,Высота,1)+1,MATCH('Ветровое давление'!$H$4,Тип_местности_для_K,0))-INDEX(Значения_по_высоте_E,MATCH('Ветровое давление'!A85,Высота,1),MATCH('Ветровое давление'!$H$4,Тип_местности_для_K,0)))*(((A85-INDEX(Высота,MATCH('Ветровое давление'!A85,Высота,1))))/(INDEX(Высота,MATCH('Ветровое давление'!A85,Высота,1)+1)-INDEX(Высота,MATCH('Ветровое давление'!A85,Высота,1)))))</f>
        <v>1.1933333333333331</v>
      </c>
      <c r="F85" s="76">
        <f t="shared" si="2"/>
        <v>0.10074120000000002</v>
      </c>
      <c r="G85" s="83">
        <f t="shared" si="3"/>
        <v>0.14047908269988346</v>
      </c>
      <c r="H85" s="83">
        <f t="shared" si="4"/>
        <v>0.040286366360860436</v>
      </c>
      <c r="I85" s="82">
        <f t="shared" si="5"/>
        <v>0.040286366360860436</v>
      </c>
      <c r="J85" s="87">
        <f t="shared" si="6"/>
        <v>0.0564009129052046</v>
      </c>
      <c r="K85" s="88">
        <f t="shared" si="7"/>
        <v>0.16628636636086047</v>
      </c>
      <c r="L85" s="89">
        <f t="shared" si="8"/>
        <v>0.23280091290520463</v>
      </c>
      <c r="M85" s="93">
        <f t="shared" si="9"/>
        <v>0.01743055555555561</v>
      </c>
      <c r="N85" s="93">
        <f t="shared" si="10"/>
        <v>0.0229592731612954</v>
      </c>
      <c r="O85" s="93">
        <f t="shared" si="11"/>
        <v>0.02440277777777785</v>
      </c>
      <c r="P85" s="93">
        <f t="shared" si="12"/>
        <v>0.03214298242581356</v>
      </c>
    </row>
    <row r="86" spans="1:16" ht="0" customHeight="1" hidden="1">
      <c r="A86" s="69">
        <f t="shared" si="1"/>
        <v>5.972222222222227</v>
      </c>
      <c r="B86" s="71">
        <f>INDEX(Значения_по_высоте_k,MATCH('Ветровое давление'!A86,Высота,1),MATCH('Ветровое давление'!$H$4,Тип_местности_для_K,0))+((INDEX(Значения_по_высоте_k,MATCH('Ветровое давление'!A86,Высота,1)+1,MATCH('Ветровое давление'!$H$4,Тип_местности_для_K,0))-INDEX(Значения_по_высоте_k,MATCH('Ветровое давление'!A86,Высота,1),MATCH('Ветровое давление'!$H$4,Тип_местности_для_K,0)))*(((A86-INDEX(Высота,MATCH('Ветровое давление'!A86,Высота,1))))/(INDEX(Высота,MATCH('Ветровое давление'!A86,Высота,1)+1)-INDEX(Высота,MATCH('Ветровое давление'!A86,Высота,1)))))</f>
        <v>0.5291666666666668</v>
      </c>
      <c r="C86" s="73">
        <f>INDEX(w0__кПа,MATCH('Ветровое давление'!$H$3,Ветровые_районы,0))*$H$13*B86</f>
        <v>0.12700000000000003</v>
      </c>
      <c r="D86" s="112">
        <f t="shared" si="0"/>
        <v>0.17780000000000004</v>
      </c>
      <c r="E86" s="75">
        <f>INDEX(Значения_по_высоте_E,MATCH('Ветровое давление'!A86,Высота,1),MATCH('Ветровое давление'!$H$4,Тип_местности_для_K,0))+((INDEX(Значения_по_высоте_E,MATCH('Ветровое давление'!A86,Высота,1)+1,MATCH('Ветровое давление'!$H$4,Тип_местности_для_K,0))-INDEX(Значения_по_высоте_E,MATCH('Ветровое давление'!A86,Высота,1),MATCH('Ветровое давление'!$H$4,Тип_местности_для_K,0)))*(((A86-INDEX(Высота,MATCH('Ветровое давление'!A86,Высота,1))))/(INDEX(Высота,MATCH('Ветровое давление'!A86,Высота,1)+1)-INDEX(Высота,MATCH('Ветровое давление'!A86,Высота,1)))))</f>
        <v>1.1888888888888887</v>
      </c>
      <c r="F86" s="76">
        <f t="shared" si="2"/>
        <v>0.10116255555555556</v>
      </c>
      <c r="G86" s="83">
        <f t="shared" si="3"/>
        <v>0.14106664411403122</v>
      </c>
      <c r="H86" s="83">
        <f t="shared" si="4"/>
        <v>0.041245565559928546</v>
      </c>
      <c r="I86" s="82">
        <f t="shared" si="5"/>
        <v>0.041245565559928546</v>
      </c>
      <c r="J86" s="87">
        <f t="shared" si="6"/>
        <v>0.05774379178389996</v>
      </c>
      <c r="K86" s="88">
        <f t="shared" si="7"/>
        <v>0.1682455655599286</v>
      </c>
      <c r="L86" s="89">
        <f t="shared" si="8"/>
        <v>0.2355437917839</v>
      </c>
      <c r="M86" s="93">
        <f t="shared" si="9"/>
        <v>0.0175694444444445</v>
      </c>
      <c r="N86" s="93">
        <f t="shared" si="10"/>
        <v>0.023231384161165974</v>
      </c>
      <c r="O86" s="93">
        <f t="shared" si="11"/>
        <v>0.024597222222222298</v>
      </c>
      <c r="P86" s="93">
        <f t="shared" si="12"/>
        <v>0.03252393782563236</v>
      </c>
    </row>
    <row r="87" spans="1:16" ht="0" customHeight="1" hidden="1">
      <c r="A87" s="69">
        <f t="shared" si="1"/>
        <v>6.111111111111116</v>
      </c>
      <c r="B87" s="71">
        <f>INDEX(Значения_по_высоте_k,MATCH('Ветровое давление'!A87,Высота,1),MATCH('Ветровое давление'!$H$4,Тип_местности_для_K,0))+((INDEX(Значения_по_высоте_k,MATCH('Ветровое давление'!A87,Высота,1)+1,MATCH('Ветровое давление'!$H$4,Тип_местности_для_K,0))-INDEX(Значения_по_высоте_k,MATCH('Ветровое давление'!A87,Высота,1),MATCH('Ветровое давление'!$H$4,Тип_местности_для_K,0)))*(((A87-INDEX(Высота,MATCH('Ветровое давление'!A87,Высота,1))))/(INDEX(Высота,MATCH('Ветровое давление'!A87,Высота,1)+1)-INDEX(Высота,MATCH('Ветровое давление'!A87,Высота,1)))))</f>
        <v>0.5333333333333334</v>
      </c>
      <c r="C87" s="73">
        <f>INDEX(w0__кПа,MATCH('Ветровое давление'!$H$3,Ветровые_районы,0))*$H$13*B87</f>
        <v>0.12800000000000003</v>
      </c>
      <c r="D87" s="112">
        <f t="shared" si="0"/>
        <v>0.17920000000000003</v>
      </c>
      <c r="E87" s="75">
        <f>INDEX(Значения_по_высоте_E,MATCH('Ветровое давление'!A87,Высота,1),MATCH('Ветровое давление'!$H$4,Тип_местности_для_K,0))+((INDEX(Значения_по_высоте_E,MATCH('Ветровое давление'!A87,Высота,1)+1,MATCH('Ветровое давление'!$H$4,Тип_местности_для_K,0))-INDEX(Значения_по_высоте_E,MATCH('Ветровое давление'!A87,Высота,1),MATCH('Ветровое давление'!$H$4,Тип_местности_для_K,0)))*(((A87-INDEX(Высота,MATCH('Ветровое давление'!A87,Высота,1))))/(INDEX(Высота,MATCH('Ветровое давление'!A87,Высота,1)+1)-INDEX(Высота,MATCH('Ветровое давление'!A87,Высота,1)))))</f>
        <v>1.1844444444444442</v>
      </c>
      <c r="F87" s="76">
        <f t="shared" si="2"/>
        <v>0.10157795555555557</v>
      </c>
      <c r="G87" s="83">
        <f t="shared" si="3"/>
        <v>0.1416459007732087</v>
      </c>
      <c r="H87" s="83">
        <f t="shared" si="4"/>
        <v>0.042204764758996656</v>
      </c>
      <c r="I87" s="82">
        <f t="shared" si="5"/>
        <v>0.042204764758996656</v>
      </c>
      <c r="J87" s="87">
        <f t="shared" si="6"/>
        <v>0.05908667066259531</v>
      </c>
      <c r="K87" s="88">
        <f t="shared" si="7"/>
        <v>0.17020476475899668</v>
      </c>
      <c r="L87" s="89">
        <f t="shared" si="8"/>
        <v>0.23828667066259535</v>
      </c>
      <c r="M87" s="93">
        <f t="shared" si="9"/>
        <v>0.01770833333333339</v>
      </c>
      <c r="N87" s="93">
        <f t="shared" si="10"/>
        <v>0.02350349516103654</v>
      </c>
      <c r="O87" s="93">
        <f t="shared" si="11"/>
        <v>0.024791666666666743</v>
      </c>
      <c r="P87" s="93">
        <f t="shared" si="12"/>
        <v>0.03290489322545116</v>
      </c>
    </row>
    <row r="88" spans="1:16" ht="0" customHeight="1" hidden="1">
      <c r="A88" s="69">
        <f t="shared" si="1"/>
        <v>6.250000000000005</v>
      </c>
      <c r="B88" s="71">
        <f>INDEX(Значения_по_высоте_k,MATCH('Ветровое давление'!A88,Высота,1),MATCH('Ветровое давление'!$H$4,Тип_местности_для_K,0))+((INDEX(Значения_по_высоте_k,MATCH('Ветровое давление'!A88,Высота,1)+1,MATCH('Ветровое давление'!$H$4,Тип_местности_для_K,0))-INDEX(Значения_по_высоте_k,MATCH('Ветровое давление'!A88,Высота,1),MATCH('Ветровое давление'!$H$4,Тип_местности_для_K,0)))*(((A88-INDEX(Высота,MATCH('Ветровое давление'!A88,Высота,1))))/(INDEX(Высота,MATCH('Ветровое давление'!A88,Высота,1)+1)-INDEX(Высота,MATCH('Ветровое давление'!A88,Высота,1)))))</f>
        <v>0.5375000000000002</v>
      </c>
      <c r="C88" s="73">
        <f>INDEX(w0__кПа,MATCH('Ветровое давление'!$H$3,Ветровые_районы,0))*$H$13*B88</f>
        <v>0.12900000000000003</v>
      </c>
      <c r="D88" s="112">
        <f t="shared" si="0"/>
        <v>0.18060000000000004</v>
      </c>
      <c r="E88" s="75">
        <f>INDEX(Значения_по_высоте_E,MATCH('Ветровое давление'!A88,Высота,1),MATCH('Ветровое давление'!$H$4,Тип_местности_для_K,0))+((INDEX(Значения_по_высоте_E,MATCH('Ветровое давление'!A88,Высота,1)+1,MATCH('Ветровое давление'!$H$4,Тип_местности_для_K,0))-INDEX(Значения_по_высоте_E,MATCH('Ветровое давление'!A88,Высота,1),MATCH('Ветровое давление'!$H$4,Тип_местности_для_K,0)))*(((A88-INDEX(Высота,MATCH('Ветровое давление'!A88,Высота,1))))/(INDEX(Высота,MATCH('Ветровое давление'!A88,Высота,1)+1)-INDEX(Высота,MATCH('Ветровое давление'!A88,Высота,1)))))</f>
        <v>1.1799999999999997</v>
      </c>
      <c r="F88" s="76">
        <f t="shared" si="2"/>
        <v>0.1019874</v>
      </c>
      <c r="G88" s="83">
        <f t="shared" si="3"/>
        <v>0.1422168526774159</v>
      </c>
      <c r="H88" s="83">
        <f t="shared" si="4"/>
        <v>0.04316396395806476</v>
      </c>
      <c r="I88" s="82">
        <f t="shared" si="5"/>
        <v>0.04316396395806476</v>
      </c>
      <c r="J88" s="87">
        <f t="shared" si="6"/>
        <v>0.06042954954129066</v>
      </c>
      <c r="K88" s="88">
        <f t="shared" si="7"/>
        <v>0.1721639639580648</v>
      </c>
      <c r="L88" s="89">
        <f t="shared" si="8"/>
        <v>0.2410295495412907</v>
      </c>
      <c r="M88" s="93">
        <f t="shared" si="9"/>
        <v>0.017847222222222278</v>
      </c>
      <c r="N88" s="93">
        <f t="shared" si="10"/>
        <v>0.023775606160907115</v>
      </c>
      <c r="O88" s="93">
        <f t="shared" si="11"/>
        <v>0.024986111111111188</v>
      </c>
      <c r="P88" s="93">
        <f t="shared" si="12"/>
        <v>0.03328584862526996</v>
      </c>
    </row>
    <row r="89" spans="1:16" ht="0" customHeight="1" hidden="1">
      <c r="A89" s="69">
        <f t="shared" si="1"/>
        <v>6.388888888888895</v>
      </c>
      <c r="B89" s="71">
        <f>INDEX(Значения_по_высоте_k,MATCH('Ветровое давление'!A89,Высота,1),MATCH('Ветровое давление'!$H$4,Тип_местности_для_K,0))+((INDEX(Значения_по_высоте_k,MATCH('Ветровое давление'!A89,Высота,1)+1,MATCH('Ветровое давление'!$H$4,Тип_местности_для_K,0))-INDEX(Значения_по_высоте_k,MATCH('Ветровое давление'!A89,Высота,1),MATCH('Ветровое давление'!$H$4,Тип_местности_для_K,0)))*(((A89-INDEX(Высота,MATCH('Ветровое давление'!A89,Высота,1))))/(INDEX(Высота,MATCH('Ветровое давление'!A89,Высота,1)+1)-INDEX(Высота,MATCH('Ветровое давление'!A89,Высота,1)))))</f>
        <v>0.5416666666666669</v>
      </c>
      <c r="C89" s="73">
        <f>INDEX(w0__кПа,MATCH('Ветровое давление'!$H$3,Ветровые_районы,0))*$H$13*B89</f>
        <v>0.13000000000000003</v>
      </c>
      <c r="D89" s="112">
        <f t="shared" si="0"/>
        <v>0.18200000000000002</v>
      </c>
      <c r="E89" s="75">
        <f>INDEX(Значения_по_высоте_E,MATCH('Ветровое давление'!A89,Высота,1),MATCH('Ветровое давление'!$H$4,Тип_местности_для_K,0))+((INDEX(Значения_по_высоте_E,MATCH('Ветровое давление'!A89,Высота,1)+1,MATCH('Ветровое давление'!$H$4,Тип_местности_для_K,0))-INDEX(Значения_по_высоте_E,MATCH('Ветровое давление'!A89,Высота,1),MATCH('Ветровое давление'!$H$4,Тип_местности_для_K,0)))*(((A89-INDEX(Высота,MATCH('Ветровое давление'!A89,Высота,1))))/(INDEX(Высота,MATCH('Ветровое давление'!A89,Высота,1)+1)-INDEX(Высота,MATCH('Ветровое давление'!A89,Высота,1)))))</f>
        <v>1.1755555555555555</v>
      </c>
      <c r="F89" s="76">
        <f t="shared" si="2"/>
        <v>0.1023908888888889</v>
      </c>
      <c r="G89" s="83">
        <f t="shared" si="3"/>
        <v>0.14277949982665283</v>
      </c>
      <c r="H89" s="83">
        <f t="shared" si="4"/>
        <v>0.04412316315713287</v>
      </c>
      <c r="I89" s="82">
        <f t="shared" si="5"/>
        <v>0.04412316315713287</v>
      </c>
      <c r="J89" s="87">
        <f t="shared" si="6"/>
        <v>0.061772428419986015</v>
      </c>
      <c r="K89" s="88">
        <f t="shared" si="7"/>
        <v>0.1741231631571329</v>
      </c>
      <c r="L89" s="89">
        <f t="shared" si="8"/>
        <v>0.24377242841998603</v>
      </c>
      <c r="M89" s="93">
        <f t="shared" si="9"/>
        <v>0.017986111111111168</v>
      </c>
      <c r="N89" s="93">
        <f t="shared" si="10"/>
        <v>0.024047717160777686</v>
      </c>
      <c r="O89" s="93">
        <f t="shared" si="11"/>
        <v>0.02518055555555563</v>
      </c>
      <c r="P89" s="93">
        <f t="shared" si="12"/>
        <v>0.03366680402508876</v>
      </c>
    </row>
    <row r="90" spans="1:16" ht="0" customHeight="1" hidden="1">
      <c r="A90" s="69">
        <f t="shared" si="1"/>
        <v>6.527777777777784</v>
      </c>
      <c r="B90" s="71">
        <f>INDEX(Значения_по_высоте_k,MATCH('Ветровое давление'!A90,Высота,1),MATCH('Ветровое давление'!$H$4,Тип_местности_для_K,0))+((INDEX(Значения_по_высоте_k,MATCH('Ветровое давление'!A90,Высота,1)+1,MATCH('Ветровое давление'!$H$4,Тип_местности_для_K,0))-INDEX(Значения_по_высоте_k,MATCH('Ветровое давление'!A90,Высота,1),MATCH('Ветровое давление'!$H$4,Тип_местности_для_K,0)))*(((A90-INDEX(Высота,MATCH('Ветровое давление'!A90,Высота,1))))/(INDEX(Высота,MATCH('Ветровое давление'!A90,Высота,1)+1)-INDEX(Высота,MATCH('Ветровое давление'!A90,Высота,1)))))</f>
        <v>0.5458333333333335</v>
      </c>
      <c r="C90" s="73">
        <f>INDEX(w0__кПа,MATCH('Ветровое давление'!$H$3,Ветровые_районы,0))*$H$13*B90</f>
        <v>0.13100000000000003</v>
      </c>
      <c r="D90" s="112">
        <f t="shared" si="0"/>
        <v>0.18340000000000004</v>
      </c>
      <c r="E90" s="75">
        <f>INDEX(Значения_по_высоте_E,MATCH('Ветровое давление'!A90,Высота,1),MATCH('Ветровое давление'!$H$4,Тип_местности_для_K,0))+((INDEX(Значения_по_высоте_E,MATCH('Ветровое давление'!A90,Высота,1)+1,MATCH('Ветровое давление'!$H$4,Тип_местности_для_K,0))-INDEX(Значения_по_высоте_E,MATCH('Ветровое давление'!A90,Высота,1),MATCH('Ветровое давление'!$H$4,Тип_местности_для_K,0)))*(((A90-INDEX(Высота,MATCH('Ветровое давление'!A90,Высота,1))))/(INDEX(Высота,MATCH('Ветровое давление'!A90,Высота,1)+1)-INDEX(Высота,MATCH('Ветровое давление'!A90,Высота,1)))))</f>
        <v>1.171111111111111</v>
      </c>
      <c r="F90" s="76">
        <f t="shared" si="2"/>
        <v>0.10278842222222224</v>
      </c>
      <c r="G90" s="83">
        <f t="shared" si="3"/>
        <v>0.1433338422209195</v>
      </c>
      <c r="H90" s="83">
        <f t="shared" si="4"/>
        <v>0.04508236235620098</v>
      </c>
      <c r="I90" s="82">
        <f t="shared" si="5"/>
        <v>0.04508236235620098</v>
      </c>
      <c r="J90" s="87">
        <f t="shared" si="6"/>
        <v>0.06311530729868137</v>
      </c>
      <c r="K90" s="88">
        <f t="shared" si="7"/>
        <v>0.176082362356201</v>
      </c>
      <c r="L90" s="89">
        <f t="shared" si="8"/>
        <v>0.2465153072986814</v>
      </c>
      <c r="M90" s="93">
        <f t="shared" si="9"/>
        <v>0.018125000000000058</v>
      </c>
      <c r="N90" s="93">
        <f t="shared" si="10"/>
        <v>0.024319828160648257</v>
      </c>
      <c r="O90" s="93">
        <f t="shared" si="11"/>
        <v>0.025375000000000075</v>
      </c>
      <c r="P90" s="93">
        <f t="shared" si="12"/>
        <v>0.03404775942490756</v>
      </c>
    </row>
    <row r="91" spans="1:16" ht="0" customHeight="1" hidden="1">
      <c r="A91" s="69">
        <f t="shared" si="1"/>
        <v>6.666666666666673</v>
      </c>
      <c r="B91" s="71">
        <f>INDEX(Значения_по_высоте_k,MATCH('Ветровое давление'!A91,Высота,1),MATCH('Ветровое давление'!$H$4,Тип_местности_для_K,0))+((INDEX(Значения_по_высоте_k,MATCH('Ветровое давление'!A91,Высота,1)+1,MATCH('Ветровое давление'!$H$4,Тип_местности_для_K,0))-INDEX(Значения_по_высоте_k,MATCH('Ветровое давление'!A91,Высота,1),MATCH('Ветровое давление'!$H$4,Тип_местности_для_K,0)))*(((A91-INDEX(Высота,MATCH('Ветровое давление'!A91,Высота,1))))/(INDEX(Высота,MATCH('Ветровое давление'!A91,Высота,1)+1)-INDEX(Высота,MATCH('Ветровое давление'!A91,Высота,1)))))</f>
        <v>0.5500000000000002</v>
      </c>
      <c r="C91" s="73">
        <f>INDEX(w0__кПа,MATCH('Ветровое давление'!$H$3,Ветровые_районы,0))*$H$13*B91</f>
        <v>0.13200000000000003</v>
      </c>
      <c r="D91" s="112">
        <f t="shared" si="0"/>
        <v>0.18480000000000005</v>
      </c>
      <c r="E91" s="75">
        <f>INDEX(Значения_по_высоте_E,MATCH('Ветровое давление'!A91,Высота,1),MATCH('Ветровое давление'!$H$4,Тип_местности_для_K,0))+((INDEX(Значения_по_высоте_E,MATCH('Ветровое давление'!A91,Высота,1)+1,MATCH('Ветровое давление'!$H$4,Тип_местности_для_K,0))-INDEX(Значения_по_высоте_E,MATCH('Ветровое давление'!A91,Высота,1),MATCH('Ветровое давление'!$H$4,Тип_местности_для_K,0)))*(((A91-INDEX(Высота,MATCH('Ветровое давление'!A91,Высота,1))))/(INDEX(Высота,MATCH('Ветровое давление'!A91,Высота,1)+1)-INDEX(Высота,MATCH('Ветровое давление'!A91,Высота,1)))))</f>
        <v>1.1666666666666665</v>
      </c>
      <c r="F91" s="76">
        <f t="shared" si="2"/>
        <v>0.10318000000000002</v>
      </c>
      <c r="G91" s="83">
        <f t="shared" si="3"/>
        <v>0.14387987986021583</v>
      </c>
      <c r="H91" s="83">
        <f t="shared" si="4"/>
        <v>0.04604156155526909</v>
      </c>
      <c r="I91" s="82">
        <f t="shared" si="5"/>
        <v>0.04604156155526909</v>
      </c>
      <c r="J91" s="87">
        <f t="shared" si="6"/>
        <v>0.06445818617737673</v>
      </c>
      <c r="K91" s="88">
        <f t="shared" si="7"/>
        <v>0.17804156155526912</v>
      </c>
      <c r="L91" s="89">
        <f t="shared" si="8"/>
        <v>0.24925818617737677</v>
      </c>
      <c r="M91" s="93">
        <f t="shared" si="9"/>
        <v>0.018263888888888944</v>
      </c>
      <c r="N91" s="93">
        <f t="shared" si="10"/>
        <v>0.024591939160518828</v>
      </c>
      <c r="O91" s="93">
        <f t="shared" si="11"/>
        <v>0.025569444444444523</v>
      </c>
      <c r="P91" s="93">
        <f t="shared" si="12"/>
        <v>0.034428714824726356</v>
      </c>
    </row>
    <row r="92" spans="1:16" ht="0" customHeight="1" hidden="1">
      <c r="A92" s="69">
        <f t="shared" si="1"/>
        <v>6.8055555555555625</v>
      </c>
      <c r="B92" s="71">
        <f>INDEX(Значения_по_высоте_k,MATCH('Ветровое давление'!A92,Высота,1),MATCH('Ветровое давление'!$H$4,Тип_местности_для_K,0))+((INDEX(Значения_по_высоте_k,MATCH('Ветровое давление'!A92,Высота,1)+1,MATCH('Ветровое давление'!$H$4,Тип_местности_для_K,0))-INDEX(Значения_по_высоте_k,MATCH('Ветровое давление'!A92,Высота,1),MATCH('Ветровое давление'!$H$4,Тип_местности_для_K,0)))*(((A92-INDEX(Высота,MATCH('Ветровое давление'!A92,Высота,1))))/(INDEX(Высота,MATCH('Ветровое давление'!A92,Высота,1)+1)-INDEX(Высота,MATCH('Ветровое давление'!A92,Высота,1)))))</f>
        <v>0.5541666666666669</v>
      </c>
      <c r="C92" s="73">
        <f>INDEX(w0__кПа,MATCH('Ветровое давление'!$H$3,Ветровые_районы,0))*$H$13*B92</f>
        <v>0.13300000000000006</v>
      </c>
      <c r="D92" s="112">
        <f t="shared" si="0"/>
        <v>0.1862000000000001</v>
      </c>
      <c r="E92" s="75">
        <f>INDEX(Значения_по_высоте_E,MATCH('Ветровое давление'!A92,Высота,1),MATCH('Ветровое давление'!$H$4,Тип_местности_для_K,0))+((INDEX(Значения_по_высоте_E,MATCH('Ветровое давление'!A92,Высота,1)+1,MATCH('Ветровое давление'!$H$4,Тип_местности_для_K,0))-INDEX(Значения_по_высоте_E,MATCH('Ветровое давление'!A92,Высота,1),MATCH('Ветровое давление'!$H$4,Тип_местности_для_K,0)))*(((A92-INDEX(Высота,MATCH('Ветровое давление'!A92,Высота,1))))/(INDEX(Высота,MATCH('Ветровое давление'!A92,Высота,1)+1)-INDEX(Высота,MATCH('Ветровое давление'!A92,Высота,1)))))</f>
        <v>1.162222222222222</v>
      </c>
      <c r="F92" s="76">
        <f t="shared" si="2"/>
        <v>0.10356562222222226</v>
      </c>
      <c r="G92" s="83">
        <f t="shared" si="3"/>
        <v>0.14441761274454193</v>
      </c>
      <c r="H92" s="83">
        <f t="shared" si="4"/>
        <v>0.04700076075433719</v>
      </c>
      <c r="I92" s="82">
        <f t="shared" si="5"/>
        <v>0.04700076075433719</v>
      </c>
      <c r="J92" s="87">
        <f t="shared" si="6"/>
        <v>0.06580106505607207</v>
      </c>
      <c r="K92" s="88">
        <f t="shared" si="7"/>
        <v>0.18000076075433724</v>
      </c>
      <c r="L92" s="89">
        <f t="shared" si="8"/>
        <v>0.25200106505607217</v>
      </c>
      <c r="M92" s="93">
        <f t="shared" si="9"/>
        <v>0.018402777777777837</v>
      </c>
      <c r="N92" s="93">
        <f t="shared" si="10"/>
        <v>0.024864050160389402</v>
      </c>
      <c r="O92" s="93">
        <f t="shared" si="11"/>
        <v>0.025763888888888968</v>
      </c>
      <c r="P92" s="93">
        <f t="shared" si="12"/>
        <v>0.03480967022454516</v>
      </c>
    </row>
    <row r="93" spans="1:16" ht="0" customHeight="1" hidden="1">
      <c r="A93" s="69">
        <f t="shared" si="1"/>
        <v>6.944444444444452</v>
      </c>
      <c r="B93" s="71">
        <f>INDEX(Значения_по_высоте_k,MATCH('Ветровое давление'!A93,Высота,1),MATCH('Ветровое давление'!$H$4,Тип_местности_для_K,0))+((INDEX(Значения_по_высоте_k,MATCH('Ветровое давление'!A93,Высота,1)+1,MATCH('Ветровое давление'!$H$4,Тип_местности_для_K,0))-INDEX(Значения_по_высоте_k,MATCH('Ветровое давление'!A93,Высота,1),MATCH('Ветровое давление'!$H$4,Тип_местности_для_K,0)))*(((A93-INDEX(Высота,MATCH('Ветровое давление'!A93,Высота,1))))/(INDEX(Высота,MATCH('Ветровое давление'!A93,Высота,1)+1)-INDEX(Высота,MATCH('Ветровое давление'!A93,Высота,1)))))</f>
        <v>0.5583333333333336</v>
      </c>
      <c r="C93" s="73">
        <f>INDEX(w0__кПа,MATCH('Ветровое давление'!$H$3,Ветровые_районы,0))*$H$13*B93</f>
        <v>0.13400000000000006</v>
      </c>
      <c r="D93" s="112">
        <f t="shared" si="0"/>
        <v>0.18760000000000007</v>
      </c>
      <c r="E93" s="75">
        <f>INDEX(Значения_по_высоте_E,MATCH('Ветровое давление'!A93,Высота,1),MATCH('Ветровое давление'!$H$4,Тип_местности_для_K,0))+((INDEX(Значения_по_высоте_E,MATCH('Ветровое давление'!A93,Высота,1)+1,MATCH('Ветровое давление'!$H$4,Тип_местности_для_K,0))-INDEX(Значения_по_высоте_E,MATCH('Ветровое давление'!A93,Высота,1),MATCH('Ветровое давление'!$H$4,Тип_местности_для_K,0)))*(((A93-INDEX(Высота,MATCH('Ветровое давление'!A93,Высота,1))))/(INDEX(Высота,MATCH('Ветровое давление'!A93,Высота,1)+1)-INDEX(Высота,MATCH('Ветровое давление'!A93,Высота,1)))))</f>
        <v>1.1577777777777776</v>
      </c>
      <c r="F93" s="76">
        <f t="shared" si="2"/>
        <v>0.10394528888888892</v>
      </c>
      <c r="G93" s="83">
        <f t="shared" si="3"/>
        <v>0.14494704087389768</v>
      </c>
      <c r="H93" s="83">
        <f t="shared" si="4"/>
        <v>0.0479599599534053</v>
      </c>
      <c r="I93" s="82">
        <f t="shared" si="5"/>
        <v>0.0479599599534053</v>
      </c>
      <c r="J93" s="87">
        <f t="shared" si="6"/>
        <v>0.06714394393476741</v>
      </c>
      <c r="K93" s="88">
        <f t="shared" si="7"/>
        <v>0.18195995995340536</v>
      </c>
      <c r="L93" s="89">
        <f t="shared" si="8"/>
        <v>0.2547439439347675</v>
      </c>
      <c r="M93" s="93">
        <f t="shared" si="9"/>
        <v>0.018541666666666727</v>
      </c>
      <c r="N93" s="93">
        <f t="shared" si="10"/>
        <v>0.025136161160259973</v>
      </c>
      <c r="O93" s="93">
        <f t="shared" si="11"/>
        <v>0.025958333333333417</v>
      </c>
      <c r="P93" s="93">
        <f t="shared" si="12"/>
        <v>0.035190625624363966</v>
      </c>
    </row>
    <row r="94" spans="1:16" ht="0" customHeight="1" hidden="1">
      <c r="A94" s="69">
        <f t="shared" si="1"/>
        <v>7.083333333333341</v>
      </c>
      <c r="B94" s="71">
        <f>INDEX(Значения_по_высоте_k,MATCH('Ветровое давление'!A94,Высота,1),MATCH('Ветровое давление'!$H$4,Тип_местности_для_K,0))+((INDEX(Значения_по_высоте_k,MATCH('Ветровое давление'!A94,Высота,1)+1,MATCH('Ветровое давление'!$H$4,Тип_местности_для_K,0))-INDEX(Значения_по_высоте_k,MATCH('Ветровое давление'!A94,Высота,1),MATCH('Ветровое давление'!$H$4,Тип_местности_для_K,0)))*(((A94-INDEX(Высота,MATCH('Ветровое давление'!A94,Высота,1))))/(INDEX(Высота,MATCH('Ветровое давление'!A94,Высота,1)+1)-INDEX(Высота,MATCH('Ветровое давление'!A94,Высота,1)))))</f>
        <v>0.5625000000000002</v>
      </c>
      <c r="C94" s="73">
        <f>INDEX(w0__кПа,MATCH('Ветровое давление'!$H$3,Ветровые_районы,0))*$H$13*B94</f>
        <v>0.13500000000000004</v>
      </c>
      <c r="D94" s="112">
        <f t="shared" si="0"/>
        <v>0.18900000000000003</v>
      </c>
      <c r="E94" s="75">
        <f>INDEX(Значения_по_высоте_E,MATCH('Ветровое давление'!A94,Высота,1),MATCH('Ветровое давление'!$H$4,Тип_местности_для_K,0))+((INDEX(Значения_по_высоте_E,MATCH('Ветровое давление'!A94,Высота,1)+1,MATCH('Ветровое давление'!$H$4,Тип_местности_для_K,0))-INDEX(Значения_по_высоте_E,MATCH('Ветровое давление'!A94,Высота,1),MATCH('Ветровое давление'!$H$4,Тип_местности_для_K,0)))*(((A94-INDEX(Высота,MATCH('Ветровое давление'!A94,Высота,1))))/(INDEX(Высота,MATCH('Ветровое давление'!A94,Высота,1)+1)-INDEX(Высота,MATCH('Ветровое давление'!A94,Высота,1)))))</f>
        <v>1.153333333333333</v>
      </c>
      <c r="F94" s="76">
        <f t="shared" si="2"/>
        <v>0.10431900000000001</v>
      </c>
      <c r="G94" s="83">
        <f t="shared" si="3"/>
        <v>0.14546816424828313</v>
      </c>
      <c r="H94" s="83">
        <f t="shared" si="4"/>
        <v>0.04891915915247341</v>
      </c>
      <c r="I94" s="82">
        <f t="shared" si="5"/>
        <v>0.04891915915247341</v>
      </c>
      <c r="J94" s="87">
        <f t="shared" si="6"/>
        <v>0.06848682281346277</v>
      </c>
      <c r="K94" s="88">
        <f t="shared" si="7"/>
        <v>0.18391915915247345</v>
      </c>
      <c r="L94" s="89">
        <f t="shared" si="8"/>
        <v>0.2574868228134628</v>
      </c>
      <c r="M94" s="93">
        <f t="shared" si="9"/>
        <v>0.018680555555555617</v>
      </c>
      <c r="N94" s="93">
        <f t="shared" si="10"/>
        <v>0.025408272160130543</v>
      </c>
      <c r="O94" s="93">
        <f t="shared" si="11"/>
        <v>0.026152777777777858</v>
      </c>
      <c r="P94" s="93">
        <f t="shared" si="12"/>
        <v>0.035571581024182765</v>
      </c>
    </row>
    <row r="95" spans="1:16" ht="0" customHeight="1" hidden="1">
      <c r="A95" s="69">
        <f t="shared" si="1"/>
        <v>7.22222222222223</v>
      </c>
      <c r="B95" s="71">
        <f>INDEX(Значения_по_высоте_k,MATCH('Ветровое давление'!A95,Высота,1),MATCH('Ветровое давление'!$H$4,Тип_местности_для_K,0))+((INDEX(Значения_по_высоте_k,MATCH('Ветровое давление'!A95,Высота,1)+1,MATCH('Ветровое давление'!$H$4,Тип_местности_для_K,0))-INDEX(Значения_по_высоте_k,MATCH('Ветровое давление'!A95,Высота,1),MATCH('Ветровое давление'!$H$4,Тип_местности_для_K,0)))*(((A95-INDEX(Высота,MATCH('Ветровое давление'!A95,Высота,1))))/(INDEX(Высота,MATCH('Ветровое давление'!A95,Высота,1)+1)-INDEX(Высота,MATCH('Ветровое давление'!A95,Высота,1)))))</f>
        <v>0.5666666666666669</v>
      </c>
      <c r="C95" s="73">
        <f>INDEX(w0__кПа,MATCH('Ветровое давление'!$H$3,Ветровые_районы,0))*$H$13*B95</f>
        <v>0.13600000000000004</v>
      </c>
      <c r="D95" s="112">
        <f t="shared" si="0"/>
        <v>0.19040000000000004</v>
      </c>
      <c r="E95" s="75">
        <f>INDEX(Значения_по_высоте_E,MATCH('Ветровое давление'!A95,Высота,1),MATCH('Ветровое давление'!$H$4,Тип_местности_для_K,0))+((INDEX(Значения_по_высоте_E,MATCH('Ветровое давление'!A95,Высота,1)+1,MATCH('Ветровое давление'!$H$4,Тип_местности_для_K,0))-INDEX(Значения_по_высоте_E,MATCH('Ветровое давление'!A95,Высота,1),MATCH('Ветровое давление'!$H$4,Тип_местности_для_K,0)))*(((A95-INDEX(Высота,MATCH('Ветровое давление'!A95,Высота,1))))/(INDEX(Высота,MATCH('Ветровое давление'!A95,Высота,1)+1)-INDEX(Высота,MATCH('Ветровое давление'!A95,Высота,1)))))</f>
        <v>1.1488888888888886</v>
      </c>
      <c r="F95" s="76">
        <f t="shared" si="2"/>
        <v>0.10468675555555558</v>
      </c>
      <c r="G95" s="83">
        <f t="shared" si="3"/>
        <v>0.14598098286769834</v>
      </c>
      <c r="H95" s="83">
        <f t="shared" si="4"/>
        <v>0.049878358351541516</v>
      </c>
      <c r="I95" s="82">
        <f t="shared" si="5"/>
        <v>0.049878358351541516</v>
      </c>
      <c r="J95" s="87">
        <f t="shared" si="6"/>
        <v>0.06982970169215812</v>
      </c>
      <c r="K95" s="88">
        <f t="shared" si="7"/>
        <v>0.18587835835154154</v>
      </c>
      <c r="L95" s="89">
        <f t="shared" si="8"/>
        <v>0.26022970169215814</v>
      </c>
      <c r="M95" s="93">
        <f t="shared" si="9"/>
        <v>0.018819444444444503</v>
      </c>
      <c r="N95" s="93">
        <f t="shared" si="10"/>
        <v>0.025680383160001114</v>
      </c>
      <c r="O95" s="93">
        <f t="shared" si="11"/>
        <v>0.026347222222222303</v>
      </c>
      <c r="P95" s="93">
        <f t="shared" si="12"/>
        <v>0.03595253642400156</v>
      </c>
    </row>
    <row r="96" spans="1:16" ht="0" customHeight="1" hidden="1">
      <c r="A96" s="69">
        <f t="shared" si="1"/>
        <v>7.36111111111112</v>
      </c>
      <c r="B96" s="71">
        <f>INDEX(Значения_по_высоте_k,MATCH('Ветровое давление'!A96,Высота,1),MATCH('Ветровое давление'!$H$4,Тип_местности_для_K,0))+((INDEX(Значения_по_высоте_k,MATCH('Ветровое давление'!A96,Высота,1)+1,MATCH('Ветровое давление'!$H$4,Тип_местности_для_K,0))-INDEX(Значения_по_высоте_k,MATCH('Ветровое давление'!A96,Высота,1),MATCH('Ветровое давление'!$H$4,Тип_местности_для_K,0)))*(((A96-INDEX(Высота,MATCH('Ветровое давление'!A96,Высота,1))))/(INDEX(Высота,MATCH('Ветровое давление'!A96,Высота,1)+1)-INDEX(Высота,MATCH('Ветровое давление'!A96,Высота,1)))))</f>
        <v>0.5708333333333336</v>
      </c>
      <c r="C96" s="73">
        <f>INDEX(w0__кПа,MATCH('Ветровое давление'!$H$3,Ветровые_районы,0))*$H$13*B96</f>
        <v>0.13700000000000007</v>
      </c>
      <c r="D96" s="112">
        <f t="shared" si="0"/>
        <v>0.19180000000000008</v>
      </c>
      <c r="E96" s="75">
        <f>INDEX(Значения_по_высоте_E,MATCH('Ветровое давление'!A96,Высота,1),MATCH('Ветровое давление'!$H$4,Тип_местности_для_K,0))+((INDEX(Значения_по_высоте_E,MATCH('Ветровое давление'!A96,Высота,1)+1,MATCH('Ветровое давление'!$H$4,Тип_местности_для_K,0))-INDEX(Значения_по_высоте_E,MATCH('Ветровое давление'!A96,Высота,1),MATCH('Ветровое давление'!$H$4,Тип_местности_для_K,0)))*(((A96-INDEX(Высота,MATCH('Ветровое давление'!A96,Высота,1))))/(INDEX(Высота,MATCH('Ветровое давление'!A96,Высота,1)+1)-INDEX(Высота,MATCH('Ветровое давление'!A96,Высота,1)))))</f>
        <v>1.1444444444444442</v>
      </c>
      <c r="F96" s="76">
        <f t="shared" si="2"/>
        <v>0.10504855555555559</v>
      </c>
      <c r="G96" s="83">
        <f t="shared" si="3"/>
        <v>0.14648549673214328</v>
      </c>
      <c r="H96" s="83">
        <f t="shared" si="4"/>
        <v>0.050837557550609626</v>
      </c>
      <c r="I96" s="82">
        <f t="shared" si="5"/>
        <v>0.050837557550609626</v>
      </c>
      <c r="J96" s="87">
        <f t="shared" si="6"/>
        <v>0.07117258057085347</v>
      </c>
      <c r="K96" s="88">
        <f t="shared" si="7"/>
        <v>0.18783755755060969</v>
      </c>
      <c r="L96" s="89">
        <f t="shared" si="8"/>
        <v>0.26297258057085354</v>
      </c>
      <c r="M96" s="93">
        <f t="shared" si="9"/>
        <v>0.018958333333333396</v>
      </c>
      <c r="N96" s="93">
        <f t="shared" si="10"/>
        <v>0.02595249415987169</v>
      </c>
      <c r="O96" s="93">
        <f t="shared" si="11"/>
        <v>0.026541666666666748</v>
      </c>
      <c r="P96" s="93">
        <f t="shared" si="12"/>
        <v>0.03633349182382036</v>
      </c>
    </row>
    <row r="97" spans="1:16" ht="0" customHeight="1" hidden="1">
      <c r="A97" s="69">
        <f t="shared" si="1"/>
        <v>7.500000000000009</v>
      </c>
      <c r="B97" s="71">
        <f>INDEX(Значения_по_высоте_k,MATCH('Ветровое давление'!A97,Высота,1),MATCH('Ветровое давление'!$H$4,Тип_местности_для_K,0))+((INDEX(Значения_по_высоте_k,MATCH('Ветровое давление'!A97,Высота,1)+1,MATCH('Ветровое давление'!$H$4,Тип_местности_для_K,0))-INDEX(Значения_по_высоте_k,MATCH('Ветровое давление'!A97,Высота,1),MATCH('Ветровое давление'!$H$4,Тип_местности_для_K,0)))*(((A97-INDEX(Высота,MATCH('Ветровое давление'!A97,Высота,1))))/(INDEX(Высота,MATCH('Ветровое давление'!A97,Высота,1)+1)-INDEX(Высота,MATCH('Ветровое давление'!A97,Высота,1)))))</f>
        <v>0.5750000000000003</v>
      </c>
      <c r="C97" s="73">
        <f>INDEX(w0__кПа,MATCH('Ветровое давление'!$H$3,Ветровые_районы,0))*$H$13*B97</f>
        <v>0.13800000000000007</v>
      </c>
      <c r="D97" s="112">
        <f t="shared" si="0"/>
        <v>0.1932000000000001</v>
      </c>
      <c r="E97" s="75">
        <f>INDEX(Значения_по_высоте_E,MATCH('Ветровое давление'!A97,Высота,1),MATCH('Ветровое давление'!$H$4,Тип_местности_для_K,0))+((INDEX(Значения_по_высоте_E,MATCH('Ветровое давление'!A97,Высота,1)+1,MATCH('Ветровое давление'!$H$4,Тип_местности_для_K,0))-INDEX(Значения_по_высоте_E,MATCH('Ветровое давление'!A97,Высота,1),MATCH('Ветровое давление'!$H$4,Тип_местности_для_K,0)))*(((A97-INDEX(Высота,MATCH('Ветровое давление'!A97,Высота,1))))/(INDEX(Высота,MATCH('Ветровое давление'!A97,Высота,1)+1)-INDEX(Высота,MATCH('Ветровое давление'!A97,Высота,1)))))</f>
        <v>1.1399999999999997</v>
      </c>
      <c r="F97" s="76">
        <f t="shared" si="2"/>
        <v>0.10540440000000004</v>
      </c>
      <c r="G97" s="83">
        <f t="shared" si="3"/>
        <v>0.1469817058416179</v>
      </c>
      <c r="H97" s="83">
        <f t="shared" si="4"/>
        <v>0.051796756749677736</v>
      </c>
      <c r="I97" s="82">
        <f t="shared" si="5"/>
        <v>0.051796756749677736</v>
      </c>
      <c r="J97" s="87">
        <f t="shared" si="6"/>
        <v>0.07251545944954882</v>
      </c>
      <c r="K97" s="88">
        <f t="shared" si="7"/>
        <v>0.1897967567496778</v>
      </c>
      <c r="L97" s="89">
        <f t="shared" si="8"/>
        <v>0.2657154594495489</v>
      </c>
      <c r="M97" s="93">
        <f t="shared" si="9"/>
        <v>0.019097222222222286</v>
      </c>
      <c r="N97" s="93">
        <f t="shared" si="10"/>
        <v>0.026224605159742263</v>
      </c>
      <c r="O97" s="93">
        <f t="shared" si="11"/>
        <v>0.0267361111111112</v>
      </c>
      <c r="P97" s="93">
        <f t="shared" si="12"/>
        <v>0.03671444722363916</v>
      </c>
    </row>
    <row r="98" spans="1:16" ht="0" customHeight="1" hidden="1">
      <c r="A98" s="69">
        <f t="shared" si="1"/>
        <v>7.638888888888898</v>
      </c>
      <c r="B98" s="71">
        <f>INDEX(Значения_по_высоте_k,MATCH('Ветровое давление'!A98,Высота,1),MATCH('Ветровое давление'!$H$4,Тип_местности_для_K,0))+((INDEX(Значения_по_высоте_k,MATCH('Ветровое давление'!A98,Высота,1)+1,MATCH('Ветровое давление'!$H$4,Тип_местности_для_K,0))-INDEX(Значения_по_высоте_k,MATCH('Ветровое давление'!A98,Высота,1),MATCH('Ветровое давление'!$H$4,Тип_местности_для_K,0)))*(((A98-INDEX(Высота,MATCH('Ветровое давление'!A98,Высота,1))))/(INDEX(Высота,MATCH('Ветровое давление'!A98,Высота,1)+1)-INDEX(Высота,MATCH('Ветровое давление'!A98,Высота,1)))))</f>
        <v>0.5791666666666669</v>
      </c>
      <c r="C98" s="73">
        <f>INDEX(w0__кПа,MATCH('Ветровое давление'!$H$3,Ветровые_районы,0))*$H$13*B98</f>
        <v>0.13900000000000007</v>
      </c>
      <c r="D98" s="112">
        <f t="shared" si="0"/>
        <v>0.19460000000000008</v>
      </c>
      <c r="E98" s="75">
        <f>INDEX(Значения_по_высоте_E,MATCH('Ветровое давление'!A98,Высота,1),MATCH('Ветровое давление'!$H$4,Тип_местности_для_K,0))+((INDEX(Значения_по_высоте_E,MATCH('Ветровое давление'!A98,Высота,1)+1,MATCH('Ветровое давление'!$H$4,Тип_местности_для_K,0))-INDEX(Значения_по_высоте_E,MATCH('Ветровое давление'!A98,Высота,1),MATCH('Ветровое давление'!$H$4,Тип_местности_для_K,0)))*(((A98-INDEX(Высота,MATCH('Ветровое давление'!A98,Высота,1))))/(INDEX(Высота,MATCH('Ветровое давление'!A98,Высота,1)+1)-INDEX(Высота,MATCH('Ветровое давление'!A98,Высота,1)))))</f>
        <v>1.1355555555555552</v>
      </c>
      <c r="F98" s="76">
        <f t="shared" si="2"/>
        <v>0.10575428888888891</v>
      </c>
      <c r="G98" s="83">
        <f t="shared" si="3"/>
        <v>0.14746961019612223</v>
      </c>
      <c r="H98" s="83">
        <f t="shared" si="4"/>
        <v>0.05275595594874584</v>
      </c>
      <c r="I98" s="82">
        <f t="shared" si="5"/>
        <v>0.05275595594874584</v>
      </c>
      <c r="J98" s="87">
        <f t="shared" si="6"/>
        <v>0.07385833832824416</v>
      </c>
      <c r="K98" s="88">
        <f t="shared" si="7"/>
        <v>0.1917559559487459</v>
      </c>
      <c r="L98" s="89">
        <f t="shared" si="8"/>
        <v>0.26845833832824423</v>
      </c>
      <c r="M98" s="93">
        <f t="shared" si="9"/>
        <v>0.019236111111111176</v>
      </c>
      <c r="N98" s="93">
        <f t="shared" si="10"/>
        <v>0.026496716159612833</v>
      </c>
      <c r="O98" s="93">
        <f t="shared" si="11"/>
        <v>0.02693055555555564</v>
      </c>
      <c r="P98" s="93">
        <f t="shared" si="12"/>
        <v>0.037095402623457965</v>
      </c>
    </row>
    <row r="99" spans="1:16" ht="0" customHeight="1" hidden="1">
      <c r="A99" s="69">
        <f t="shared" si="1"/>
        <v>7.7777777777777874</v>
      </c>
      <c r="B99" s="71">
        <f>INDEX(Значения_по_высоте_k,MATCH('Ветровое давление'!A99,Высота,1),MATCH('Ветровое давление'!$H$4,Тип_местности_для_K,0))+((INDEX(Значения_по_высоте_k,MATCH('Ветровое давление'!A99,Высота,1)+1,MATCH('Ветровое давление'!$H$4,Тип_местности_для_K,0))-INDEX(Значения_по_высоте_k,MATCH('Ветровое давление'!A99,Высота,1),MATCH('Ветровое давление'!$H$4,Тип_местности_для_K,0)))*(((A99-INDEX(Высота,MATCH('Ветровое давление'!A99,Высота,1))))/(INDEX(Высота,MATCH('Ветровое давление'!A99,Высота,1)+1)-INDEX(Высота,MATCH('Ветровое давление'!A99,Высота,1)))))</f>
        <v>0.5833333333333336</v>
      </c>
      <c r="C99" s="73">
        <f>INDEX(w0__кПа,MATCH('Ветровое давление'!$H$3,Ветровые_районы,0))*$H$13*B99</f>
        <v>0.14000000000000007</v>
      </c>
      <c r="D99" s="112">
        <f t="shared" si="0"/>
        <v>0.1960000000000001</v>
      </c>
      <c r="E99" s="75">
        <f>INDEX(Значения_по_высоте_E,MATCH('Ветровое давление'!A99,Высота,1),MATCH('Ветровое давление'!$H$4,Тип_местности_для_K,0))+((INDEX(Значения_по_высоте_E,MATCH('Ветровое давление'!A99,Высота,1)+1,MATCH('Ветровое давление'!$H$4,Тип_местности_для_K,0))-INDEX(Значения_по_высоте_E,MATCH('Ветровое давление'!A99,Высота,1),MATCH('Ветровое давление'!$H$4,Тип_местности_для_K,0)))*(((A99-INDEX(Высота,MATCH('Ветровое давление'!A99,Высота,1))))/(INDEX(Высота,MATCH('Ветровое давление'!A99,Высота,1)+1)-INDEX(Высота,MATCH('Ветровое давление'!A99,Высота,1)))))</f>
        <v>1.1311111111111107</v>
      </c>
      <c r="F99" s="76">
        <f t="shared" si="2"/>
        <v>0.10609822222222225</v>
      </c>
      <c r="G99" s="83">
        <f t="shared" si="3"/>
        <v>0.1479492097956563</v>
      </c>
      <c r="H99" s="83">
        <f t="shared" si="4"/>
        <v>0.05371515514781395</v>
      </c>
      <c r="I99" s="82">
        <f t="shared" si="5"/>
        <v>0.05371515514781395</v>
      </c>
      <c r="J99" s="87">
        <f t="shared" si="6"/>
        <v>0.07520121720693952</v>
      </c>
      <c r="K99" s="88">
        <f t="shared" si="7"/>
        <v>0.193715155147814</v>
      </c>
      <c r="L99" s="89">
        <f t="shared" si="8"/>
        <v>0.2712012172069396</v>
      </c>
      <c r="M99" s="93">
        <f t="shared" si="9"/>
        <v>0.019375000000000066</v>
      </c>
      <c r="N99" s="93">
        <f t="shared" si="10"/>
        <v>0.026768827159483404</v>
      </c>
      <c r="O99" s="93">
        <f t="shared" si="11"/>
        <v>0.02712500000000009</v>
      </c>
      <c r="P99" s="93">
        <f t="shared" si="12"/>
        <v>0.037476358023276764</v>
      </c>
    </row>
    <row r="100" spans="1:16" ht="0" customHeight="1" hidden="1">
      <c r="A100" s="69">
        <f t="shared" si="1"/>
        <v>7.916666666666677</v>
      </c>
      <c r="B100" s="71">
        <f>INDEX(Значения_по_высоте_k,MATCH('Ветровое давление'!A100,Высота,1),MATCH('Ветровое давление'!$H$4,Тип_местности_для_K,0))+((INDEX(Значения_по_высоте_k,MATCH('Ветровое давление'!A100,Высота,1)+1,MATCH('Ветровое давление'!$H$4,Тип_местности_для_K,0))-INDEX(Значения_по_высоте_k,MATCH('Ветровое давление'!A100,Высота,1),MATCH('Ветровое давление'!$H$4,Тип_местности_для_K,0)))*(((A100-INDEX(Высота,MATCH('Ветровое давление'!A100,Высота,1))))/(INDEX(Высота,MATCH('Ветровое давление'!A100,Высота,1)+1)-INDEX(Высота,MATCH('Ветровое давление'!A100,Высота,1)))))</f>
        <v>0.5875000000000004</v>
      </c>
      <c r="C100" s="73">
        <f>INDEX(w0__кПа,MATCH('Ветровое давление'!$H$3,Ветровые_районы,0))*$H$13*B100</f>
        <v>0.14100000000000007</v>
      </c>
      <c r="D100" s="112">
        <f t="shared" si="0"/>
        <v>0.19740000000000008</v>
      </c>
      <c r="E100" s="75">
        <f>INDEX(Значения_по_высоте_E,MATCH('Ветровое давление'!A100,Высота,1),MATCH('Ветровое давление'!$H$4,Тип_местности_для_K,0))+((INDEX(Значения_по_высоте_E,MATCH('Ветровое давление'!A100,Высота,1)+1,MATCH('Ветровое давление'!$H$4,Тип_местности_для_K,0))-INDEX(Значения_по_высоте_E,MATCH('Ветровое давление'!A100,Высота,1),MATCH('Ветровое давление'!$H$4,Тип_местности_для_K,0)))*(((A100-INDEX(Высота,MATCH('Ветровое давление'!A100,Высота,1))))/(INDEX(Высота,MATCH('Ветровое давление'!A100,Высота,1)+1)-INDEX(Высота,MATCH('Ветровое давление'!A100,Высота,1)))))</f>
        <v>1.1266666666666663</v>
      </c>
      <c r="F100" s="76">
        <f t="shared" si="2"/>
        <v>0.10643620000000002</v>
      </c>
      <c r="G100" s="83">
        <f t="shared" si="3"/>
        <v>0.14842050464022005</v>
      </c>
      <c r="H100" s="83">
        <f t="shared" si="4"/>
        <v>0.054674354346882045</v>
      </c>
      <c r="I100" s="82">
        <f t="shared" si="5"/>
        <v>0.054674354346882045</v>
      </c>
      <c r="J100" s="87">
        <f t="shared" si="6"/>
        <v>0.07654409608563485</v>
      </c>
      <c r="K100" s="88">
        <f t="shared" si="7"/>
        <v>0.19567435434688213</v>
      </c>
      <c r="L100" s="89">
        <f t="shared" si="8"/>
        <v>0.2739440960856349</v>
      </c>
      <c r="M100" s="93">
        <f t="shared" si="9"/>
        <v>0.019513888888888956</v>
      </c>
      <c r="N100" s="93">
        <f t="shared" si="10"/>
        <v>0.027040938159353975</v>
      </c>
      <c r="O100" s="93">
        <f t="shared" si="11"/>
        <v>0.027319444444444535</v>
      </c>
      <c r="P100" s="93">
        <f t="shared" si="12"/>
        <v>0.03785731342309556</v>
      </c>
    </row>
    <row r="101" spans="1:16" ht="0" customHeight="1" hidden="1">
      <c r="A101" s="69">
        <f t="shared" si="1"/>
        <v>8.055555555555566</v>
      </c>
      <c r="B101" s="71">
        <f>INDEX(Значения_по_высоте_k,MATCH('Ветровое давление'!A101,Высота,1),MATCH('Ветровое давление'!$H$4,Тип_местности_для_K,0))+((INDEX(Значения_по_высоте_k,MATCH('Ветровое давление'!A101,Высота,1)+1,MATCH('Ветровое давление'!$H$4,Тип_местности_для_K,0))-INDEX(Значения_по_высоте_k,MATCH('Ветровое давление'!A101,Высота,1),MATCH('Ветровое давление'!$H$4,Тип_местности_для_K,0)))*(((A101-INDEX(Высота,MATCH('Ветровое давление'!A101,Высота,1))))/(INDEX(Высота,MATCH('Ветровое давление'!A101,Высота,1)+1)-INDEX(Высота,MATCH('Ветровое давление'!A101,Высота,1)))))</f>
        <v>0.591666666666667</v>
      </c>
      <c r="C101" s="73">
        <f>INDEX(w0__кПа,MATCH('Ветровое давление'!$H$3,Ветровые_районы,0))*$H$13*B101</f>
        <v>0.14200000000000007</v>
      </c>
      <c r="D101" s="112">
        <f t="shared" si="0"/>
        <v>0.1988000000000001</v>
      </c>
      <c r="E101" s="75">
        <f>INDEX(Значения_по_высоте_E,MATCH('Ветровое давление'!A101,Высота,1),MATCH('Ветровое давление'!$H$4,Тип_местности_для_K,0))+((INDEX(Значения_по_высоте_E,MATCH('Ветровое давление'!A101,Высота,1)+1,MATCH('Ветровое давление'!$H$4,Тип_местности_для_K,0))-INDEX(Значения_по_высоте_E,MATCH('Ветровое давление'!A101,Высота,1),MATCH('Ветровое давление'!$H$4,Тип_местности_для_K,0)))*(((A101-INDEX(Высота,MATCH('Ветровое давление'!A101,Высота,1))))/(INDEX(Высота,MATCH('Ветровое давление'!A101,Высота,1)+1)-INDEX(Высота,MATCH('Ветровое давление'!A101,Высота,1)))))</f>
        <v>1.122222222222222</v>
      </c>
      <c r="F101" s="76">
        <f t="shared" si="2"/>
        <v>0.10676822222222226</v>
      </c>
      <c r="G101" s="83">
        <f t="shared" si="3"/>
        <v>0.14888349472981355</v>
      </c>
      <c r="H101" s="83">
        <f t="shared" si="4"/>
        <v>0.05563355354595017</v>
      </c>
      <c r="I101" s="82">
        <f t="shared" si="5"/>
        <v>0.05563355354595017</v>
      </c>
      <c r="J101" s="87">
        <f t="shared" si="6"/>
        <v>0.07788697496433024</v>
      </c>
      <c r="K101" s="88">
        <f t="shared" si="7"/>
        <v>0.19763355354595025</v>
      </c>
      <c r="L101" s="89">
        <f t="shared" si="8"/>
        <v>0.2766869749643303</v>
      </c>
      <c r="M101" s="93">
        <f t="shared" si="9"/>
        <v>0.019652777777777842</v>
      </c>
      <c r="N101" s="93">
        <f t="shared" si="10"/>
        <v>0.02731304915922455</v>
      </c>
      <c r="O101" s="93">
        <f t="shared" si="11"/>
        <v>0.02751388888888898</v>
      </c>
      <c r="P101" s="93">
        <f t="shared" si="12"/>
        <v>0.03823826882291436</v>
      </c>
    </row>
    <row r="102" spans="1:16" ht="0" customHeight="1" hidden="1">
      <c r="A102" s="69">
        <f t="shared" si="1"/>
        <v>8.194444444444455</v>
      </c>
      <c r="B102" s="71">
        <f>INDEX(Значения_по_высоте_k,MATCH('Ветровое давление'!A102,Высота,1),MATCH('Ветровое давление'!$H$4,Тип_местности_для_K,0))+((INDEX(Значения_по_высоте_k,MATCH('Ветровое давление'!A102,Высота,1)+1,MATCH('Ветровое давление'!$H$4,Тип_местности_для_K,0))-INDEX(Значения_по_высоте_k,MATCH('Ветровое давление'!A102,Высота,1),MATCH('Ветровое давление'!$H$4,Тип_местности_для_K,0)))*(((A102-INDEX(Высота,MATCH('Ветровое давление'!A102,Высота,1))))/(INDEX(Высота,MATCH('Ветровое давление'!A102,Высота,1)+1)-INDEX(Высота,MATCH('Ветровое давление'!A102,Высота,1)))))</f>
        <v>0.5958333333333337</v>
      </c>
      <c r="C102" s="73">
        <f>INDEX(w0__кПа,MATCH('Ветровое давление'!$H$3,Ветровые_районы,0))*$H$13*B102</f>
        <v>0.14300000000000007</v>
      </c>
      <c r="D102" s="112">
        <f t="shared" si="0"/>
        <v>0.2002000000000001</v>
      </c>
      <c r="E102" s="75">
        <f>INDEX(Значения_по_высоте_E,MATCH('Ветровое давление'!A102,Высота,1),MATCH('Ветровое давление'!$H$4,Тип_местности_для_K,0))+((INDEX(Значения_по_высоте_E,MATCH('Ветровое давление'!A102,Высота,1)+1,MATCH('Ветровое давление'!$H$4,Тип_местности_для_K,0))-INDEX(Значения_по_высоте_E,MATCH('Ветровое давление'!A102,Высота,1),MATCH('Ветровое давление'!$H$4,Тип_местности_для_K,0)))*(((A102-INDEX(Высота,MATCH('Ветровое давление'!A102,Высота,1))))/(INDEX(Высота,MATCH('Ветровое давление'!A102,Высота,1)+1)-INDEX(Высота,MATCH('Ветровое давление'!A102,Высота,1)))))</f>
        <v>1.1177777777777775</v>
      </c>
      <c r="F102" s="76">
        <f t="shared" si="2"/>
        <v>0.10709428888888893</v>
      </c>
      <c r="G102" s="83">
        <f t="shared" si="3"/>
        <v>0.14933818006443675</v>
      </c>
      <c r="H102" s="83">
        <f t="shared" si="4"/>
        <v>0.05659275274501827</v>
      </c>
      <c r="I102" s="82">
        <f t="shared" si="5"/>
        <v>0.05659275274501827</v>
      </c>
      <c r="J102" s="87">
        <f t="shared" si="6"/>
        <v>0.07922985384302558</v>
      </c>
      <c r="K102" s="88">
        <f t="shared" si="7"/>
        <v>0.19959275274501834</v>
      </c>
      <c r="L102" s="89">
        <f t="shared" si="8"/>
        <v>0.27942985384302566</v>
      </c>
      <c r="M102" s="93">
        <f t="shared" si="9"/>
        <v>0.01979166666666673</v>
      </c>
      <c r="N102" s="93">
        <f t="shared" si="10"/>
        <v>0.027585160159095116</v>
      </c>
      <c r="O102" s="93">
        <f t="shared" si="11"/>
        <v>0.027708333333333425</v>
      </c>
      <c r="P102" s="93">
        <f t="shared" si="12"/>
        <v>0.03861922422273316</v>
      </c>
    </row>
    <row r="103" spans="1:16" ht="0" customHeight="1" hidden="1">
      <c r="A103" s="69">
        <f t="shared" si="1"/>
        <v>8.333333333333345</v>
      </c>
      <c r="B103" s="71">
        <f>INDEX(Значения_по_высоте_k,MATCH('Ветровое давление'!A103,Высота,1),MATCH('Ветровое давление'!$H$4,Тип_местности_для_K,0))+((INDEX(Значения_по_высоте_k,MATCH('Ветровое давление'!A103,Высота,1)+1,MATCH('Ветровое давление'!$H$4,Тип_местности_для_K,0))-INDEX(Значения_по_высоте_k,MATCH('Ветровое давление'!A103,Высота,1),MATCH('Ветровое давление'!$H$4,Тип_местности_для_K,0)))*(((A103-INDEX(Высота,MATCH('Ветровое давление'!A103,Высота,1))))/(INDEX(Высота,MATCH('Ветровое давление'!A103,Высота,1)+1)-INDEX(Высота,MATCH('Ветровое давление'!A103,Высота,1)))))</f>
        <v>0.6000000000000003</v>
      </c>
      <c r="C103" s="73">
        <f>INDEX(w0__кПа,MATCH('Ветровое давление'!$H$3,Ветровые_районы,0))*$H$13*B103</f>
        <v>0.14400000000000007</v>
      </c>
      <c r="D103" s="112">
        <f t="shared" si="0"/>
        <v>0.20160000000000008</v>
      </c>
      <c r="E103" s="75">
        <f>INDEX(Значения_по_высоте_E,MATCH('Ветровое давление'!A103,Высота,1),MATCH('Ветровое давление'!$H$4,Тип_местности_для_K,0))+((INDEX(Значения_по_высоте_E,MATCH('Ветровое давление'!A103,Высота,1)+1,MATCH('Ветровое давление'!$H$4,Тип_местности_для_K,0))-INDEX(Значения_по_высоте_E,MATCH('Ветровое давление'!A103,Высота,1),MATCH('Ветровое давление'!$H$4,Тип_местности_для_K,0)))*(((A103-INDEX(Высота,MATCH('Ветровое давление'!A103,Высота,1))))/(INDEX(Высота,MATCH('Ветровое давление'!A103,Высота,1)+1)-INDEX(Высота,MATCH('Ветровое давление'!A103,Высота,1)))))</f>
        <v>1.113333333333333</v>
      </c>
      <c r="F103" s="76">
        <f t="shared" si="2"/>
        <v>0.10741440000000003</v>
      </c>
      <c r="G103" s="83">
        <f t="shared" si="3"/>
        <v>0.14978456064408963</v>
      </c>
      <c r="H103" s="83">
        <f t="shared" si="4"/>
        <v>0.05755195194408638</v>
      </c>
      <c r="I103" s="82">
        <f t="shared" si="5"/>
        <v>0.05755195194408638</v>
      </c>
      <c r="J103" s="87">
        <f t="shared" si="6"/>
        <v>0.08057273272172093</v>
      </c>
      <c r="K103" s="88">
        <f t="shared" si="7"/>
        <v>0.20155195194408645</v>
      </c>
      <c r="L103" s="89">
        <f t="shared" si="8"/>
        <v>0.282172732721721</v>
      </c>
      <c r="M103" s="93">
        <f t="shared" si="9"/>
        <v>0.01993055555555562</v>
      </c>
      <c r="N103" s="93">
        <f t="shared" si="10"/>
        <v>0.02785727115896569</v>
      </c>
      <c r="O103" s="93">
        <f t="shared" si="11"/>
        <v>0.027902777777777867</v>
      </c>
      <c r="P103" s="93">
        <f t="shared" si="12"/>
        <v>0.039000179622551964</v>
      </c>
    </row>
    <row r="104" spans="1:16" ht="0" customHeight="1" hidden="1">
      <c r="A104" s="69">
        <f t="shared" si="1"/>
        <v>8.472222222222234</v>
      </c>
      <c r="B104" s="71">
        <f>INDEX(Значения_по_высоте_k,MATCH('Ветровое давление'!A104,Высота,1),MATCH('Ветровое давление'!$H$4,Тип_местности_для_K,0))+((INDEX(Значения_по_высоте_k,MATCH('Ветровое давление'!A104,Высота,1)+1,MATCH('Ветровое давление'!$H$4,Тип_местности_для_K,0))-INDEX(Значения_по_высоте_k,MATCH('Ветровое давление'!A104,Высота,1),MATCH('Ветровое давление'!$H$4,Тип_местности_для_K,0)))*(((A104-INDEX(Высота,MATCH('Ветровое давление'!A104,Высота,1))))/(INDEX(Высота,MATCH('Ветровое давление'!A104,Высота,1)+1)-INDEX(Высота,MATCH('Ветровое давление'!A104,Высота,1)))))</f>
        <v>0.6041666666666671</v>
      </c>
      <c r="C104" s="73">
        <f>INDEX(w0__кПа,MATCH('Ветровое давление'!$H$3,Ветровые_районы,0))*$H$13*B104</f>
        <v>0.1450000000000001</v>
      </c>
      <c r="D104" s="112">
        <f t="shared" si="0"/>
        <v>0.20300000000000012</v>
      </c>
      <c r="E104" s="75">
        <f>INDEX(Значения_по_высоте_E,MATCH('Ветровое давление'!A104,Высота,1),MATCH('Ветровое давление'!$H$4,Тип_местности_для_K,0))+((INDEX(Значения_по_высоте_E,MATCH('Ветровое давление'!A104,Высота,1)+1,MATCH('Ветровое давление'!$H$4,Тип_местности_для_K,0))-INDEX(Значения_по_высоте_E,MATCH('Ветровое давление'!A104,Высота,1),MATCH('Ветровое давление'!$H$4,Тип_местности_для_K,0)))*(((A104-INDEX(Высота,MATCH('Ветровое давление'!A104,Высота,1))))/(INDEX(Высота,MATCH('Ветровое давление'!A104,Высота,1)+1)-INDEX(Высота,MATCH('Ветровое давление'!A104,Высота,1)))))</f>
        <v>1.1088888888888886</v>
      </c>
      <c r="F104" s="76">
        <f t="shared" si="2"/>
        <v>0.1077285555555556</v>
      </c>
      <c r="G104" s="83">
        <f t="shared" si="3"/>
        <v>0.1502226364687723</v>
      </c>
      <c r="H104" s="83">
        <f t="shared" si="4"/>
        <v>0.05851115114315449</v>
      </c>
      <c r="I104" s="82">
        <f t="shared" si="5"/>
        <v>0.05851115114315449</v>
      </c>
      <c r="J104" s="87">
        <f t="shared" si="6"/>
        <v>0.08191561160041629</v>
      </c>
      <c r="K104" s="88">
        <f t="shared" si="7"/>
        <v>0.2035111511431546</v>
      </c>
      <c r="L104" s="89">
        <f t="shared" si="8"/>
        <v>0.2849156116004164</v>
      </c>
      <c r="M104" s="93">
        <f t="shared" si="9"/>
        <v>0.02006944444444451</v>
      </c>
      <c r="N104" s="93">
        <f t="shared" si="10"/>
        <v>0.02812938215883626</v>
      </c>
      <c r="O104" s="93">
        <f t="shared" si="11"/>
        <v>0.028097222222222315</v>
      </c>
      <c r="P104" s="93">
        <f t="shared" si="12"/>
        <v>0.03938113502237076</v>
      </c>
    </row>
    <row r="105" spans="1:16" ht="0" customHeight="1" hidden="1">
      <c r="A105" s="69">
        <f t="shared" si="1"/>
        <v>8.611111111111123</v>
      </c>
      <c r="B105" s="71">
        <f>INDEX(Значения_по_высоте_k,MATCH('Ветровое давление'!A105,Высота,1),MATCH('Ветровое давление'!$H$4,Тип_местности_для_K,0))+((INDEX(Значения_по_высоте_k,MATCH('Ветровое давление'!A105,Высота,1)+1,MATCH('Ветровое давление'!$H$4,Тип_местности_для_K,0))-INDEX(Значения_по_высоте_k,MATCH('Ветровое давление'!A105,Высота,1),MATCH('Ветровое давление'!$H$4,Тип_местности_для_K,0)))*(((A105-INDEX(Высота,MATCH('Ветровое давление'!A105,Высота,1))))/(INDEX(Высота,MATCH('Ветровое давление'!A105,Высота,1)+1)-INDEX(Высота,MATCH('Ветровое давление'!A105,Высота,1)))))</f>
        <v>0.6083333333333337</v>
      </c>
      <c r="C105" s="73">
        <f>INDEX(w0__кПа,MATCH('Ветровое давление'!$H$3,Ветровые_районы,0))*$H$13*B105</f>
        <v>0.1460000000000001</v>
      </c>
      <c r="D105" s="112">
        <f t="shared" si="0"/>
        <v>0.20440000000000014</v>
      </c>
      <c r="E105" s="75">
        <f>INDEX(Значения_по_высоте_E,MATCH('Ветровое давление'!A105,Высота,1),MATCH('Ветровое давление'!$H$4,Тип_местности_для_K,0))+((INDEX(Значения_по_высоте_E,MATCH('Ветровое давление'!A105,Высота,1)+1,MATCH('Ветровое давление'!$H$4,Тип_местности_для_K,0))-INDEX(Значения_по_высоте_E,MATCH('Ветровое давление'!A105,Высота,1),MATCH('Ветровое давление'!$H$4,Тип_местности_для_K,0)))*(((A105-INDEX(Высота,MATCH('Ветровое давление'!A105,Высота,1))))/(INDEX(Высота,MATCH('Ветровое давление'!A105,Высота,1)+1)-INDEX(Высота,MATCH('Ветровое давление'!A105,Высота,1)))))</f>
        <v>1.1044444444444441</v>
      </c>
      <c r="F105" s="76">
        <f t="shared" si="2"/>
        <v>0.1080367555555556</v>
      </c>
      <c r="G105" s="83">
        <f t="shared" si="3"/>
        <v>0.1506524075384846</v>
      </c>
      <c r="H105" s="83">
        <f t="shared" si="4"/>
        <v>0.05947035034222259</v>
      </c>
      <c r="I105" s="82">
        <f t="shared" si="5"/>
        <v>0.05947035034222259</v>
      </c>
      <c r="J105" s="87">
        <f t="shared" si="6"/>
        <v>0.08325849047911162</v>
      </c>
      <c r="K105" s="88">
        <f t="shared" si="7"/>
        <v>0.2054703503422227</v>
      </c>
      <c r="L105" s="89">
        <f t="shared" si="8"/>
        <v>0.28765849047911174</v>
      </c>
      <c r="M105" s="93">
        <f t="shared" si="9"/>
        <v>0.020208333333333404</v>
      </c>
      <c r="N105" s="93">
        <f t="shared" si="10"/>
        <v>0.028401493158706836</v>
      </c>
      <c r="O105" s="93">
        <f t="shared" si="11"/>
        <v>0.028291666666666767</v>
      </c>
      <c r="P105" s="93">
        <f t="shared" si="12"/>
        <v>0.03976209042218956</v>
      </c>
    </row>
    <row r="106" spans="1:16" ht="0" customHeight="1" hidden="1">
      <c r="A106" s="69">
        <f t="shared" si="1"/>
        <v>8.750000000000012</v>
      </c>
      <c r="B106" s="71">
        <f>INDEX(Значения_по_высоте_k,MATCH('Ветровое давление'!A106,Высота,1),MATCH('Ветровое давление'!$H$4,Тип_местности_для_K,0))+((INDEX(Значения_по_высоте_k,MATCH('Ветровое давление'!A106,Высота,1)+1,MATCH('Ветровое давление'!$H$4,Тип_местности_для_K,0))-INDEX(Значения_по_высоте_k,MATCH('Ветровое давление'!A106,Высота,1),MATCH('Ветровое давление'!$H$4,Тип_местности_для_K,0)))*(((A106-INDEX(Высота,MATCH('Ветровое давление'!A106,Высота,1))))/(INDEX(Высота,MATCH('Ветровое давление'!A106,Высота,1)+1)-INDEX(Высота,MATCH('Ветровое давление'!A106,Высота,1)))))</f>
        <v>0.6125000000000004</v>
      </c>
      <c r="C106" s="73">
        <f>INDEX(w0__кПа,MATCH('Ветровое давление'!$H$3,Ветровые_районы,0))*$H$13*B106</f>
        <v>0.14700000000000008</v>
      </c>
      <c r="D106" s="112">
        <f t="shared" si="0"/>
        <v>0.2058000000000001</v>
      </c>
      <c r="E106" s="75">
        <f>INDEX(Значения_по_высоте_E,MATCH('Ветровое давление'!A106,Высота,1),MATCH('Ветровое давление'!$H$4,Тип_местности_для_K,0))+((INDEX(Значения_по_высоте_E,MATCH('Ветровое давление'!A106,Высота,1)+1,MATCH('Ветровое давление'!$H$4,Тип_местности_для_K,0))-INDEX(Значения_по_высоте_E,MATCH('Ветровое давление'!A106,Высота,1),MATCH('Ветровое давление'!$H$4,Тип_местности_для_K,0)))*(((A106-INDEX(Высота,MATCH('Ветровое давление'!A106,Высота,1))))/(INDEX(Высота,MATCH('Ветровое давление'!A106,Высота,1)+1)-INDEX(Высота,MATCH('Ветровое давление'!A106,Высота,1)))))</f>
        <v>1.0999999999999996</v>
      </c>
      <c r="F106" s="76">
        <f t="shared" si="2"/>
        <v>0.10833900000000003</v>
      </c>
      <c r="G106" s="83">
        <f t="shared" si="3"/>
        <v>0.15107387385322663</v>
      </c>
      <c r="H106" s="83">
        <f t="shared" si="4"/>
        <v>0.0604295495412907</v>
      </c>
      <c r="I106" s="82">
        <f t="shared" si="5"/>
        <v>0.0604295495412907</v>
      </c>
      <c r="J106" s="87">
        <f t="shared" si="6"/>
        <v>0.08460136935780697</v>
      </c>
      <c r="K106" s="88">
        <f t="shared" si="7"/>
        <v>0.20742954954129078</v>
      </c>
      <c r="L106" s="89">
        <f t="shared" si="8"/>
        <v>0.2904013693578071</v>
      </c>
      <c r="M106" s="93">
        <f t="shared" si="9"/>
        <v>0.02034722222222229</v>
      </c>
      <c r="N106" s="93">
        <f t="shared" si="10"/>
        <v>0.028673604158577407</v>
      </c>
      <c r="O106" s="93">
        <f t="shared" si="11"/>
        <v>0.02848611111111121</v>
      </c>
      <c r="P106" s="93">
        <f t="shared" si="12"/>
        <v>0.040143045822008366</v>
      </c>
    </row>
    <row r="107" spans="1:16" ht="0" customHeight="1" hidden="1">
      <c r="A107" s="69">
        <f t="shared" si="1"/>
        <v>8.888888888888902</v>
      </c>
      <c r="B107" s="71">
        <f>INDEX(Значения_по_высоте_k,MATCH('Ветровое давление'!A107,Высота,1),MATCH('Ветровое давление'!$H$4,Тип_местности_для_K,0))+((INDEX(Значения_по_высоте_k,MATCH('Ветровое давление'!A107,Высота,1)+1,MATCH('Ветровое давление'!$H$4,Тип_местности_для_K,0))-INDEX(Значения_по_высоте_k,MATCH('Ветровое давление'!A107,Высота,1),MATCH('Ветровое давление'!$H$4,Тип_местности_для_K,0)))*(((A107-INDEX(Высота,MATCH('Ветровое давление'!A107,Высота,1))))/(INDEX(Высота,MATCH('Ветровое давление'!A107,Высота,1)+1)-INDEX(Высота,MATCH('Ветровое давление'!A107,Высота,1)))))</f>
        <v>0.616666666666667</v>
      </c>
      <c r="C107" s="73">
        <f>INDEX(w0__кПа,MATCH('Ветровое давление'!$H$3,Ветровые_районы,0))*$H$13*B107</f>
        <v>0.14800000000000008</v>
      </c>
      <c r="D107" s="112">
        <f aca="true" t="shared" si="13" ref="D107:D170">C107*1.4</f>
        <v>0.2072000000000001</v>
      </c>
      <c r="E107" s="75">
        <f>INDEX(Значения_по_высоте_E,MATCH('Ветровое давление'!A107,Высота,1),MATCH('Ветровое давление'!$H$4,Тип_местности_для_K,0))+((INDEX(Значения_по_высоте_E,MATCH('Ветровое давление'!A107,Высота,1)+1,MATCH('Ветровое давление'!$H$4,Тип_местности_для_K,0))-INDEX(Значения_по_высоте_E,MATCH('Ветровое давление'!A107,Высота,1),MATCH('Ветровое давление'!$H$4,Тип_местности_для_K,0)))*(((A107-INDEX(Высота,MATCH('Ветровое давление'!A107,Высота,1))))/(INDEX(Высота,MATCH('Ветровое давление'!A107,Высота,1)+1)-INDEX(Высота,MATCH('Ветровое давление'!A107,Высота,1)))))</f>
        <v>1.0955555555555552</v>
      </c>
      <c r="F107" s="76">
        <f t="shared" si="2"/>
        <v>0.1086352888888889</v>
      </c>
      <c r="G107" s="83">
        <f t="shared" si="3"/>
        <v>0.15148703541299838</v>
      </c>
      <c r="H107" s="83">
        <f t="shared" si="4"/>
        <v>0.061388748740358816</v>
      </c>
      <c r="I107" s="82">
        <f t="shared" si="5"/>
        <v>0.061388748740358816</v>
      </c>
      <c r="J107" s="87">
        <f t="shared" si="6"/>
        <v>0.08594424823650233</v>
      </c>
      <c r="K107" s="88">
        <f t="shared" si="7"/>
        <v>0.2093887487403589</v>
      </c>
      <c r="L107" s="89">
        <f t="shared" si="8"/>
        <v>0.2931442482365024</v>
      </c>
      <c r="M107" s="93">
        <f t="shared" si="9"/>
        <v>0.02048611111111118</v>
      </c>
      <c r="N107" s="93">
        <f t="shared" si="10"/>
        <v>0.028945715158447977</v>
      </c>
      <c r="O107" s="93">
        <f t="shared" si="11"/>
        <v>0.02868055555555565</v>
      </c>
      <c r="P107" s="93">
        <f t="shared" si="12"/>
        <v>0.04052400122182716</v>
      </c>
    </row>
    <row r="108" spans="1:16" ht="0" customHeight="1" hidden="1">
      <c r="A108" s="69">
        <f aca="true" t="shared" si="14" ref="A108:A171">IF(A107+$H$21&lt;=$H$20,A107+$H$21,$H$20)</f>
        <v>9.027777777777791</v>
      </c>
      <c r="B108" s="71">
        <f>INDEX(Значения_по_высоте_k,MATCH('Ветровое давление'!A108,Высота,1),MATCH('Ветровое давление'!$H$4,Тип_местности_для_K,0))+((INDEX(Значения_по_высоте_k,MATCH('Ветровое давление'!A108,Высота,1)+1,MATCH('Ветровое давление'!$H$4,Тип_местности_для_K,0))-INDEX(Значения_по_высоте_k,MATCH('Ветровое давление'!A108,Высота,1),MATCH('Ветровое давление'!$H$4,Тип_местности_для_K,0)))*(((A108-INDEX(Высота,MATCH('Ветровое давление'!A108,Высота,1))))/(INDEX(Высота,MATCH('Ветровое давление'!A108,Высота,1)+1)-INDEX(Высота,MATCH('Ветровое давление'!A108,Высота,1)))))</f>
        <v>0.6208333333333338</v>
      </c>
      <c r="C108" s="73">
        <f>INDEX(w0__кПа,MATCH('Ветровое давление'!$H$3,Ветровые_районы,0))*$H$13*B108</f>
        <v>0.1490000000000001</v>
      </c>
      <c r="D108" s="112">
        <f t="shared" si="13"/>
        <v>0.20860000000000015</v>
      </c>
      <c r="E108" s="75">
        <f>INDEX(Значения_по_высоте_E,MATCH('Ветровое давление'!A108,Высота,1),MATCH('Ветровое давление'!$H$4,Тип_местности_для_K,0))+((INDEX(Значения_по_высоте_E,MATCH('Ветровое давление'!A108,Высота,1)+1,MATCH('Ветровое давление'!$H$4,Тип_местности_для_K,0))-INDEX(Значения_по_высоте_E,MATCH('Ветровое давление'!A108,Высота,1),MATCH('Ветровое давление'!$H$4,Тип_местности_для_K,0)))*(((A108-INDEX(Высота,MATCH('Ветровое давление'!A108,Высота,1))))/(INDEX(Высота,MATCH('Ветровое давление'!A108,Высота,1)+1)-INDEX(Высота,MATCH('Ветровое давление'!A108,Высота,1)))))</f>
        <v>1.0911111111111107</v>
      </c>
      <c r="F108" s="76">
        <f aca="true" t="shared" si="15" ref="F108:F171">C108*E108*$H$22</f>
        <v>0.10892562222222227</v>
      </c>
      <c r="G108" s="83">
        <f aca="true" t="shared" si="16" ref="G108:G171">F108*$B$31</f>
        <v>0.1518918922177999</v>
      </c>
      <c r="H108" s="83">
        <f aca="true" t="shared" si="17" ref="H108:H171">1.4*$B$32*(A108/$H$20)*$B$31</f>
        <v>0.06234794793942692</v>
      </c>
      <c r="I108" s="82">
        <f aca="true" t="shared" si="18" ref="I108:I171">IF($H$9="А",F108,IF($H$9="Б",G108,H108))</f>
        <v>0.06234794793942692</v>
      </c>
      <c r="J108" s="87">
        <f aca="true" t="shared" si="19" ref="J108:J171">I108*1.4</f>
        <v>0.08728712711519768</v>
      </c>
      <c r="K108" s="88">
        <f aca="true" t="shared" si="20" ref="K108:K171">C108+I108</f>
        <v>0.21134794793942702</v>
      </c>
      <c r="L108" s="89">
        <f aca="true" t="shared" si="21" ref="L108:L171">D108+J108</f>
        <v>0.2958871271151978</v>
      </c>
      <c r="M108" s="93">
        <f aca="true" t="shared" si="22" ref="M108:M171">IF(AND($B$35&gt;=$A107,$B$35&lt;$A108),I$35,IF(AND($B$36&gt;=$A107,$B$36&lt;$A108),I$36,($A108-$A107)*((C108+C107)/2)))</f>
        <v>0.02062500000000007</v>
      </c>
      <c r="N108" s="93">
        <f aca="true" t="shared" si="23" ref="N108:N171">IF(AND($B$35&gt;=$A107,$B$35&lt;$A108),J$35,IF(AND($B$36&gt;=$A107,$B$36&lt;$A108),J$36,($A108-$A107)*((K108+K107)/2)))</f>
        <v>0.029217826158318548</v>
      </c>
      <c r="O108" s="93">
        <f aca="true" t="shared" si="24" ref="O108:O171">IF(AND($B$35&gt;=$A107,$B$35&lt;$A108),K$35,IF(AND($B$36&gt;=$A107,$B$36&lt;$A108),K$36,($A108-$A107)*((D108+D107)/2)))</f>
        <v>0.028875000000000102</v>
      </c>
      <c r="P108" s="93">
        <f aca="true" t="shared" si="25" ref="P108:P171">IF(AND($B$35&gt;=$A107,$B$35&lt;$A108),L$35,IF(AND($B$36&gt;=$A107,$B$36&lt;$A108),L$36,($A108-$A107)*((L108+L107)/2)))</f>
        <v>0.04090495662164597</v>
      </c>
    </row>
    <row r="109" spans="1:16" ht="0" customHeight="1" hidden="1">
      <c r="A109" s="69">
        <f t="shared" si="14"/>
        <v>9.16666666666668</v>
      </c>
      <c r="B109" s="71">
        <f>INDEX(Значения_по_высоте_k,MATCH('Ветровое давление'!A109,Высота,1),MATCH('Ветровое давление'!$H$4,Тип_местности_для_K,0))+((INDEX(Значения_по_высоте_k,MATCH('Ветровое давление'!A109,Высота,1)+1,MATCH('Ветровое давление'!$H$4,Тип_местности_для_K,0))-INDEX(Значения_по_высоте_k,MATCH('Ветровое давление'!A109,Высота,1),MATCH('Ветровое давление'!$H$4,Тип_местности_для_K,0)))*(((A109-INDEX(Высота,MATCH('Ветровое давление'!A109,Высота,1))))/(INDEX(Высота,MATCH('Ветровое давление'!A109,Высота,1)+1)-INDEX(Высота,MATCH('Ветровое давление'!A109,Высота,1)))))</f>
        <v>0.6250000000000004</v>
      </c>
      <c r="C109" s="73">
        <f>INDEX(w0__кПа,MATCH('Ветровое давление'!$H$3,Ветровые_районы,0))*$H$13*B109</f>
        <v>0.1500000000000001</v>
      </c>
      <c r="D109" s="112">
        <f t="shared" si="13"/>
        <v>0.21000000000000013</v>
      </c>
      <c r="E109" s="75">
        <f>INDEX(Значения_по_высоте_E,MATCH('Ветровое давление'!A109,Высота,1),MATCH('Ветровое давление'!$H$4,Тип_местности_для_K,0))+((INDEX(Значения_по_высоте_E,MATCH('Ветровое давление'!A109,Высота,1)+1,MATCH('Ветровое давление'!$H$4,Тип_местности_для_K,0))-INDEX(Значения_по_высоте_E,MATCH('Ветровое давление'!A109,Высота,1),MATCH('Ветровое давление'!$H$4,Тип_местности_для_K,0)))*(((A109-INDEX(Высота,MATCH('Ветровое давление'!A109,Высота,1))))/(INDEX(Высота,MATCH('Ветровое давление'!A109,Высота,1)+1)-INDEX(Высота,MATCH('Ветровое давление'!A109,Высота,1)))))</f>
        <v>1.0866666666666662</v>
      </c>
      <c r="F109" s="76">
        <f t="shared" si="15"/>
        <v>0.10921000000000004</v>
      </c>
      <c r="G109" s="83">
        <f t="shared" si="16"/>
        <v>0.15228844426763108</v>
      </c>
      <c r="H109" s="83">
        <f t="shared" si="17"/>
        <v>0.06330714713849503</v>
      </c>
      <c r="I109" s="82">
        <f t="shared" si="18"/>
        <v>0.06330714713849503</v>
      </c>
      <c r="J109" s="87">
        <f t="shared" si="19"/>
        <v>0.08863000599389304</v>
      </c>
      <c r="K109" s="88">
        <f t="shared" si="20"/>
        <v>0.21330714713849513</v>
      </c>
      <c r="L109" s="89">
        <f t="shared" si="21"/>
        <v>0.29863000599389317</v>
      </c>
      <c r="M109" s="93">
        <f t="shared" si="22"/>
        <v>0.020763888888888964</v>
      </c>
      <c r="N109" s="93">
        <f t="shared" si="23"/>
        <v>0.029489937158189122</v>
      </c>
      <c r="O109" s="93">
        <f t="shared" si="24"/>
        <v>0.029069444444444547</v>
      </c>
      <c r="P109" s="93">
        <f t="shared" si="25"/>
        <v>0.041285912021464775</v>
      </c>
    </row>
    <row r="110" spans="1:16" ht="0" customHeight="1" hidden="1">
      <c r="A110" s="69">
        <f t="shared" si="14"/>
        <v>9.30555555555557</v>
      </c>
      <c r="B110" s="71">
        <f>INDEX(Значения_по_высоте_k,MATCH('Ветровое давление'!A110,Высота,1),MATCH('Ветровое давление'!$H$4,Тип_местности_для_K,0))+((INDEX(Значения_по_высоте_k,MATCH('Ветровое давление'!A110,Высота,1)+1,MATCH('Ветровое давление'!$H$4,Тип_местности_для_K,0))-INDEX(Значения_по_высоте_k,MATCH('Ветровое давление'!A110,Высота,1),MATCH('Ветровое давление'!$H$4,Тип_местности_для_K,0)))*(((A110-INDEX(Высота,MATCH('Ветровое давление'!A110,Высота,1))))/(INDEX(Высота,MATCH('Ветровое давление'!A110,Высота,1)+1)-INDEX(Высота,MATCH('Ветровое давление'!A110,Высота,1)))))</f>
        <v>0.6291666666666671</v>
      </c>
      <c r="C110" s="73">
        <f>INDEX(w0__кПа,MATCH('Ветровое давление'!$H$3,Ветровые_районы,0))*$H$13*B110</f>
        <v>0.1510000000000001</v>
      </c>
      <c r="D110" s="112">
        <f t="shared" si="13"/>
        <v>0.21140000000000014</v>
      </c>
      <c r="E110" s="75">
        <f>INDEX(Значения_по_высоте_E,MATCH('Ветровое давление'!A110,Высота,1),MATCH('Ветровое давление'!$H$4,Тип_местности_для_K,0))+((INDEX(Значения_по_высоте_E,MATCH('Ветровое давление'!A110,Высота,1)+1,MATCH('Ветровое давление'!$H$4,Тип_местности_для_K,0))-INDEX(Значения_по_высоте_E,MATCH('Ветровое давление'!A110,Высота,1),MATCH('Ветровое давление'!$H$4,Тип_местности_для_K,0)))*(((A110-INDEX(Высота,MATCH('Ветровое давление'!A110,Высота,1))))/(INDEX(Высота,MATCH('Ветровое давление'!A110,Высота,1)+1)-INDEX(Высота,MATCH('Ветровое давление'!A110,Высота,1)))))</f>
        <v>1.0822222222222218</v>
      </c>
      <c r="F110" s="76">
        <f t="shared" si="15"/>
        <v>0.10948842222222226</v>
      </c>
      <c r="G110" s="83">
        <f t="shared" si="16"/>
        <v>0.15267669156249195</v>
      </c>
      <c r="H110" s="83">
        <f t="shared" si="17"/>
        <v>0.06426634633756313</v>
      </c>
      <c r="I110" s="82">
        <f t="shared" si="18"/>
        <v>0.06426634633756313</v>
      </c>
      <c r="J110" s="87">
        <f t="shared" si="19"/>
        <v>0.08997288487258838</v>
      </c>
      <c r="K110" s="88">
        <f t="shared" si="20"/>
        <v>0.21526634633756325</v>
      </c>
      <c r="L110" s="89">
        <f t="shared" si="21"/>
        <v>0.3013728848725885</v>
      </c>
      <c r="M110" s="93">
        <f t="shared" si="22"/>
        <v>0.020902777777777853</v>
      </c>
      <c r="N110" s="93">
        <f t="shared" si="23"/>
        <v>0.029762048158059693</v>
      </c>
      <c r="O110" s="93">
        <f t="shared" si="24"/>
        <v>0.029263888888888992</v>
      </c>
      <c r="P110" s="93">
        <f t="shared" si="25"/>
        <v>0.04166686742128357</v>
      </c>
    </row>
    <row r="111" spans="1:16" ht="0" customHeight="1" hidden="1">
      <c r="A111" s="69">
        <f t="shared" si="14"/>
        <v>9.444444444444459</v>
      </c>
      <c r="B111" s="71">
        <f>INDEX(Значения_по_высоте_k,MATCH('Ветровое давление'!A111,Высота,1),MATCH('Ветровое давление'!$H$4,Тип_местности_для_K,0))+((INDEX(Значения_по_высоте_k,MATCH('Ветровое давление'!A111,Высота,1)+1,MATCH('Ветровое давление'!$H$4,Тип_местности_для_K,0))-INDEX(Значения_по_высоте_k,MATCH('Ветровое давление'!A111,Высота,1),MATCH('Ветровое давление'!$H$4,Тип_местности_для_K,0)))*(((A111-INDEX(Высота,MATCH('Ветровое давление'!A111,Высота,1))))/(INDEX(Высота,MATCH('Ветровое давление'!A111,Высота,1)+1)-INDEX(Высота,MATCH('Ветровое давление'!A111,Высота,1)))))</f>
        <v>0.6333333333333337</v>
      </c>
      <c r="C111" s="73">
        <f>INDEX(w0__кПа,MATCH('Ветровое давление'!$H$3,Ветровые_районы,0))*$H$13*B111</f>
        <v>0.1520000000000001</v>
      </c>
      <c r="D111" s="112">
        <f t="shared" si="13"/>
        <v>0.21280000000000013</v>
      </c>
      <c r="E111" s="75">
        <f>INDEX(Значения_по_высоте_E,MATCH('Ветровое давление'!A111,Высота,1),MATCH('Ветровое давление'!$H$4,Тип_местности_для_K,0))+((INDEX(Значения_по_высоте_E,MATCH('Ветровое давление'!A111,Высота,1)+1,MATCH('Ветровое давление'!$H$4,Тип_местности_для_K,0))-INDEX(Значения_по_высоте_E,MATCH('Ветровое давление'!A111,Высота,1),MATCH('Ветровое давление'!$H$4,Тип_местности_для_K,0)))*(((A111-INDEX(Высота,MATCH('Ветровое давление'!A111,Высота,1))))/(INDEX(Высота,MATCH('Ветровое давление'!A111,Высота,1)+1)-INDEX(Высота,MATCH('Ветровое давление'!A111,Высота,1)))))</f>
        <v>1.0777777777777773</v>
      </c>
      <c r="F111" s="76">
        <f t="shared" si="15"/>
        <v>0.10976088888888892</v>
      </c>
      <c r="G111" s="83">
        <f t="shared" si="16"/>
        <v>0.15305663410238257</v>
      </c>
      <c r="H111" s="83">
        <f t="shared" si="17"/>
        <v>0.06522554553663124</v>
      </c>
      <c r="I111" s="82">
        <f t="shared" si="18"/>
        <v>0.06522554553663124</v>
      </c>
      <c r="J111" s="87">
        <f t="shared" si="19"/>
        <v>0.09131576375128372</v>
      </c>
      <c r="K111" s="88">
        <f t="shared" si="20"/>
        <v>0.21722554553663134</v>
      </c>
      <c r="L111" s="89">
        <f t="shared" si="21"/>
        <v>0.30411576375128385</v>
      </c>
      <c r="M111" s="93">
        <f t="shared" si="22"/>
        <v>0.02104166666666674</v>
      </c>
      <c r="N111" s="93">
        <f t="shared" si="23"/>
        <v>0.030034159157930264</v>
      </c>
      <c r="O111" s="93">
        <f t="shared" si="24"/>
        <v>0.029458333333333434</v>
      </c>
      <c r="P111" s="93">
        <f t="shared" si="25"/>
        <v>0.04204782282110237</v>
      </c>
    </row>
    <row r="112" spans="1:16" ht="0" customHeight="1" hidden="1">
      <c r="A112" s="69">
        <f t="shared" si="14"/>
        <v>9.583333333333348</v>
      </c>
      <c r="B112" s="71">
        <f>INDEX(Значения_по_высоте_k,MATCH('Ветровое давление'!A112,Высота,1),MATCH('Ветровое давление'!$H$4,Тип_местности_для_K,0))+((INDEX(Значения_по_высоте_k,MATCH('Ветровое давление'!A112,Высота,1)+1,MATCH('Ветровое давление'!$H$4,Тип_местности_для_K,0))-INDEX(Значения_по_высоте_k,MATCH('Ветровое давление'!A112,Высота,1),MATCH('Ветровое давление'!$H$4,Тип_местности_для_K,0)))*(((A112-INDEX(Высота,MATCH('Ветровое давление'!A112,Высота,1))))/(INDEX(Высота,MATCH('Ветровое давление'!A112,Высота,1)+1)-INDEX(Высота,MATCH('Ветровое давление'!A112,Высота,1)))))</f>
        <v>0.6375000000000004</v>
      </c>
      <c r="C112" s="73">
        <f>INDEX(w0__кПа,MATCH('Ветровое давление'!$H$3,Ветровые_районы,0))*$H$13*B112</f>
        <v>0.15300000000000008</v>
      </c>
      <c r="D112" s="112">
        <f t="shared" si="13"/>
        <v>0.2142000000000001</v>
      </c>
      <c r="E112" s="75">
        <f>INDEX(Значения_по_высоте_E,MATCH('Ветровое давление'!A112,Высота,1),MATCH('Ветровое давление'!$H$4,Тип_местности_для_K,0))+((INDEX(Значения_по_высоте_E,MATCH('Ветровое давление'!A112,Высота,1)+1,MATCH('Ветровое давление'!$H$4,Тип_местности_для_K,0))-INDEX(Значения_по_высоте_E,MATCH('Ветровое давление'!A112,Высота,1),MATCH('Ветровое давление'!$H$4,Тип_местности_для_K,0)))*(((A112-INDEX(Высота,MATCH('Ветровое давление'!A112,Высота,1))))/(INDEX(Высота,MATCH('Ветровое давление'!A112,Высота,1)+1)-INDEX(Высота,MATCH('Ветровое давление'!A112,Высота,1)))))</f>
        <v>1.0733333333333328</v>
      </c>
      <c r="F112" s="76">
        <f t="shared" si="15"/>
        <v>0.11002740000000001</v>
      </c>
      <c r="G112" s="83">
        <f t="shared" si="16"/>
        <v>0.15342827188730288</v>
      </c>
      <c r="H112" s="83">
        <f t="shared" si="17"/>
        <v>0.06618474473569934</v>
      </c>
      <c r="I112" s="82">
        <f t="shared" si="18"/>
        <v>0.06618474473569934</v>
      </c>
      <c r="J112" s="87">
        <f t="shared" si="19"/>
        <v>0.09265864262997907</v>
      </c>
      <c r="K112" s="88">
        <f t="shared" si="20"/>
        <v>0.21918474473569943</v>
      </c>
      <c r="L112" s="89">
        <f t="shared" si="21"/>
        <v>0.3068586426299792</v>
      </c>
      <c r="M112" s="93">
        <f t="shared" si="22"/>
        <v>0.021180555555555626</v>
      </c>
      <c r="N112" s="93">
        <f t="shared" si="23"/>
        <v>0.030306270157800835</v>
      </c>
      <c r="O112" s="93">
        <f t="shared" si="24"/>
        <v>0.029652777777777882</v>
      </c>
      <c r="P112" s="93">
        <f t="shared" si="25"/>
        <v>0.042428778220921164</v>
      </c>
    </row>
    <row r="113" spans="1:16" ht="0" customHeight="1" hidden="1">
      <c r="A113" s="69">
        <f t="shared" si="14"/>
        <v>9.722222222222237</v>
      </c>
      <c r="B113" s="71">
        <f>INDEX(Значения_по_высоте_k,MATCH('Ветровое давление'!A113,Высота,1),MATCH('Ветровое давление'!$H$4,Тип_местности_для_K,0))+((INDEX(Значения_по_высоте_k,MATCH('Ветровое давление'!A113,Высота,1)+1,MATCH('Ветровое давление'!$H$4,Тип_местности_для_K,0))-INDEX(Значения_по_высоте_k,MATCH('Ветровое давление'!A113,Высота,1),MATCH('Ветровое давление'!$H$4,Тип_местности_для_K,0)))*(((A113-INDEX(Высота,MATCH('Ветровое давление'!A113,Высота,1))))/(INDEX(Высота,MATCH('Ветровое давление'!A113,Высота,1)+1)-INDEX(Высота,MATCH('Ветровое давление'!A113,Высота,1)))))</f>
        <v>0.6416666666666672</v>
      </c>
      <c r="C113" s="73">
        <f>INDEX(w0__кПа,MATCH('Ветровое давление'!$H$3,Ветровые_районы,0))*$H$13*B113</f>
        <v>0.1540000000000001</v>
      </c>
      <c r="D113" s="112">
        <f t="shared" si="13"/>
        <v>0.21560000000000015</v>
      </c>
      <c r="E113" s="75">
        <f>INDEX(Значения_по_высоте_E,MATCH('Ветровое давление'!A113,Высота,1),MATCH('Ветровое давление'!$H$4,Тип_местности_для_K,0))+((INDEX(Значения_по_высоте_E,MATCH('Ветровое давление'!A113,Высота,1)+1,MATCH('Ветровое давление'!$H$4,Тип_местности_для_K,0))-INDEX(Значения_по_высоте_E,MATCH('Ветровое давление'!A113,Высота,1),MATCH('Ветровое давление'!$H$4,Тип_местности_для_K,0)))*(((A113-INDEX(Высота,MATCH('Ветровое давление'!A113,Высота,1))))/(INDEX(Высота,MATCH('Ветровое давление'!A113,Высота,1)+1)-INDEX(Высота,MATCH('Ветровое давление'!A113,Высота,1)))))</f>
        <v>1.0688888888888886</v>
      </c>
      <c r="F113" s="76">
        <f t="shared" si="15"/>
        <v>0.1102879555555556</v>
      </c>
      <c r="G113" s="83">
        <f t="shared" si="16"/>
        <v>0.15379160491725294</v>
      </c>
      <c r="H113" s="83">
        <f t="shared" si="17"/>
        <v>0.06714394393476746</v>
      </c>
      <c r="I113" s="82">
        <f t="shared" si="18"/>
        <v>0.06714394393476746</v>
      </c>
      <c r="J113" s="87">
        <f t="shared" si="19"/>
        <v>0.09400152150867443</v>
      </c>
      <c r="K113" s="88">
        <f t="shared" si="20"/>
        <v>0.22114394393476755</v>
      </c>
      <c r="L113" s="89">
        <f t="shared" si="21"/>
        <v>0.3096015215086746</v>
      </c>
      <c r="M113" s="93">
        <f t="shared" si="22"/>
        <v>0.021319444444444516</v>
      </c>
      <c r="N113" s="93">
        <f t="shared" si="23"/>
        <v>0.030578381157671405</v>
      </c>
      <c r="O113" s="93">
        <f t="shared" si="24"/>
        <v>0.029847222222222327</v>
      </c>
      <c r="P113" s="93">
        <f t="shared" si="25"/>
        <v>0.04280973362073997</v>
      </c>
    </row>
    <row r="114" spans="1:16" ht="0" customHeight="1" hidden="1">
      <c r="A114" s="69">
        <f t="shared" si="14"/>
        <v>9.861111111111127</v>
      </c>
      <c r="B114" s="71">
        <f>INDEX(Значения_по_высоте_k,MATCH('Ветровое давление'!A114,Высота,1),MATCH('Ветровое давление'!$H$4,Тип_местности_для_K,0))+((INDEX(Значения_по_высоте_k,MATCH('Ветровое давление'!A114,Высота,1)+1,MATCH('Ветровое давление'!$H$4,Тип_местности_для_K,0))-INDEX(Значения_по_высоте_k,MATCH('Ветровое давление'!A114,Высота,1),MATCH('Ветровое давление'!$H$4,Тип_местности_для_K,0)))*(((A114-INDEX(Высота,MATCH('Ветровое давление'!A114,Высота,1))))/(INDEX(Высота,MATCH('Ветровое давление'!A114,Высота,1)+1)-INDEX(Высота,MATCH('Ветровое давление'!A114,Высота,1)))))</f>
        <v>0.6458333333333338</v>
      </c>
      <c r="C114" s="73">
        <f>INDEX(w0__кПа,MATCH('Ветровое давление'!$H$3,Ветровые_районы,0))*$H$13*B114</f>
        <v>0.1550000000000001</v>
      </c>
      <c r="D114" s="112">
        <f t="shared" si="13"/>
        <v>0.21700000000000014</v>
      </c>
      <c r="E114" s="75">
        <f>INDEX(Значения_по_высоте_E,MATCH('Ветровое давление'!A114,Высота,1),MATCH('Ветровое давление'!$H$4,Тип_местности_для_K,0))+((INDEX(Значения_по_высоте_E,MATCH('Ветровое давление'!A114,Высота,1)+1,MATCH('Ветровое давление'!$H$4,Тип_местности_для_K,0))-INDEX(Значения_по_высоте_E,MATCH('Ветровое давление'!A114,Высота,1),MATCH('Ветровое давление'!$H$4,Тип_местности_для_K,0)))*(((A114-INDEX(Высота,MATCH('Ветровое давление'!A114,Высота,1))))/(INDEX(Высота,MATCH('Ветровое давление'!A114,Высота,1)+1)-INDEX(Высота,MATCH('Ветровое давление'!A114,Высота,1)))))</f>
        <v>1.064444444444444</v>
      </c>
      <c r="F114" s="76">
        <f t="shared" si="15"/>
        <v>0.11054255555555562</v>
      </c>
      <c r="G114" s="83">
        <f t="shared" si="16"/>
        <v>0.15414663319223273</v>
      </c>
      <c r="H114" s="83">
        <f t="shared" si="17"/>
        <v>0.06810314313383557</v>
      </c>
      <c r="I114" s="82">
        <f t="shared" si="18"/>
        <v>0.06810314313383557</v>
      </c>
      <c r="J114" s="87">
        <f t="shared" si="19"/>
        <v>0.0953444003873698</v>
      </c>
      <c r="K114" s="88">
        <f t="shared" si="20"/>
        <v>0.22310314313383567</v>
      </c>
      <c r="L114" s="89">
        <f t="shared" si="21"/>
        <v>0.31234440038736994</v>
      </c>
      <c r="M114" s="93">
        <f t="shared" si="22"/>
        <v>0.02145833333333341</v>
      </c>
      <c r="N114" s="93">
        <f t="shared" si="23"/>
        <v>0.030850492157541976</v>
      </c>
      <c r="O114" s="93">
        <f t="shared" si="24"/>
        <v>0.030041666666666775</v>
      </c>
      <c r="P114" s="93">
        <f t="shared" si="25"/>
        <v>0.043190689020558774</v>
      </c>
    </row>
    <row r="115" spans="1:16" ht="0" customHeight="1" hidden="1">
      <c r="A115" s="69">
        <f t="shared" si="14"/>
        <v>10.000000000000016</v>
      </c>
      <c r="B115" s="71">
        <f>INDEX(Значения_по_высоте_k,MATCH('Ветровое давление'!A115,Высота,1),MATCH('Ветровое давление'!$H$4,Тип_местности_для_K,0))+((INDEX(Значения_по_высоте_k,MATCH('Ветровое давление'!A115,Высота,1)+1,MATCH('Ветровое давление'!$H$4,Тип_местности_для_K,0))-INDEX(Значения_по_высоте_k,MATCH('Ветровое давление'!A115,Высота,1),MATCH('Ветровое давление'!$H$4,Тип_местности_для_K,0)))*(((A115-INDEX(Высота,MATCH('Ветровое давление'!A115,Высота,1))))/(INDEX(Высота,MATCH('Ветровое давление'!A115,Высота,1)+1)-INDEX(Высота,MATCH('Ветровое давление'!A115,Высота,1)))))</f>
        <v>0.6500000000000004</v>
      </c>
      <c r="C115" s="73">
        <f>INDEX(w0__кПа,MATCH('Ветровое давление'!$H$3,Ветровые_районы,0))*$H$13*B115</f>
        <v>0.15600000000000008</v>
      </c>
      <c r="D115" s="112">
        <f t="shared" si="13"/>
        <v>0.2184000000000001</v>
      </c>
      <c r="E115" s="75">
        <f>INDEX(Значения_по_высоте_E,MATCH('Ветровое давление'!A115,Высота,1),MATCH('Ветровое давление'!$H$4,Тип_местности_для_K,0))+((INDEX(Значения_по_высоте_E,MATCH('Ветровое давление'!A115,Высота,1)+1,MATCH('Ветровое давление'!$H$4,Тип_местности_для_K,0))-INDEX(Значения_по_высоте_E,MATCH('Ветровое давление'!A115,Высота,1),MATCH('Ветровое давление'!$H$4,Тип_местности_для_K,0)))*(((A115-INDEX(Высота,MATCH('Ветровое давление'!A115,Высота,1))))/(INDEX(Высота,MATCH('Ветровое давление'!A115,Высота,1)+1)-INDEX(Высота,MATCH('Ветровое давление'!A115,Высота,1)))))</f>
        <v>1.0599999999999998</v>
      </c>
      <c r="F115" s="76">
        <f t="shared" si="15"/>
        <v>0.11079120000000005</v>
      </c>
      <c r="G115" s="83">
        <f t="shared" si="16"/>
        <v>0.15449335671224218</v>
      </c>
      <c r="H115" s="83">
        <f t="shared" si="17"/>
        <v>0.06906234233290366</v>
      </c>
      <c r="I115" s="82">
        <f t="shared" si="18"/>
        <v>0.06906234233290366</v>
      </c>
      <c r="J115" s="87">
        <f t="shared" si="19"/>
        <v>0.09668727926606512</v>
      </c>
      <c r="K115" s="88">
        <f t="shared" si="20"/>
        <v>0.22506234233290373</v>
      </c>
      <c r="L115" s="89">
        <f t="shared" si="21"/>
        <v>0.3150872792660652</v>
      </c>
      <c r="M115" s="93">
        <f t="shared" si="22"/>
        <v>0.021597222222222295</v>
      </c>
      <c r="N115" s="93">
        <f t="shared" si="23"/>
        <v>0.031122603157412547</v>
      </c>
      <c r="O115" s="93">
        <f t="shared" si="24"/>
        <v>0.030236111111111214</v>
      </c>
      <c r="P115" s="93">
        <f t="shared" si="25"/>
        <v>0.043571644420377566</v>
      </c>
    </row>
    <row r="116" spans="1:16" ht="0" customHeight="1" hidden="1">
      <c r="A116" s="69">
        <f t="shared" si="14"/>
        <v>10.138888888888905</v>
      </c>
      <c r="B116" s="71">
        <f>INDEX(Значения_по_высоте_k,MATCH('Ветровое давление'!A116,Высота,1),MATCH('Ветровое давление'!$H$4,Тип_местности_для_K,0))+((INDEX(Значения_по_высоте_k,MATCH('Ветровое давление'!A116,Высота,1)+1,MATCH('Ветровое давление'!$H$4,Тип_местности_для_K,0))-INDEX(Значения_по_высоте_k,MATCH('Ветровое давление'!A116,Высота,1),MATCH('Ветровое давление'!$H$4,Тип_местности_для_K,0)))*(((A116-INDEX(Высота,MATCH('Ветровое давление'!A116,Высота,1))))/(INDEX(Высота,MATCH('Ветровое давление'!A116,Высота,1)+1)-INDEX(Высота,MATCH('Ветровое давление'!A116,Высота,1)))))</f>
        <v>0.6527777777777781</v>
      </c>
      <c r="C116" s="73">
        <f>INDEX(w0__кПа,MATCH('Ветровое давление'!$H$3,Ветровые_районы,0))*$H$13*B116</f>
        <v>0.15666666666666673</v>
      </c>
      <c r="D116" s="112">
        <f t="shared" si="13"/>
        <v>0.2193333333333334</v>
      </c>
      <c r="E116" s="75">
        <f>INDEX(Значения_по_высоте_E,MATCH('Ветровое давление'!A116,Высота,1),MATCH('Ветровое давление'!$H$4,Тип_местности_для_K,0))+((INDEX(Значения_по_высоте_E,MATCH('Ветровое давление'!A116,Высота,1)+1,MATCH('Ветровое давление'!$H$4,Тип_местности_для_K,0))-INDEX(Значения_по_высоте_E,MATCH('Ветровое давление'!A116,Высота,1),MATCH('Ветровое давление'!$H$4,Тип_местности_для_K,0)))*(((A116-INDEX(Высота,MATCH('Ветровое давление'!A116,Высота,1))))/(INDEX(Высота,MATCH('Ветровое давление'!A116,Высота,1)+1)-INDEX(Высота,MATCH('Ветровое давление'!A116,Высота,1)))))</f>
        <v>1.0580555555555553</v>
      </c>
      <c r="F116" s="76">
        <f t="shared" si="15"/>
        <v>0.11106056481481484</v>
      </c>
      <c r="G116" s="83">
        <f t="shared" si="16"/>
        <v>0.15486897385891907</v>
      </c>
      <c r="H116" s="83">
        <f t="shared" si="17"/>
        <v>0.07002154153197179</v>
      </c>
      <c r="I116" s="82">
        <f t="shared" si="18"/>
        <v>0.07002154153197179</v>
      </c>
      <c r="J116" s="87">
        <f t="shared" si="19"/>
        <v>0.0980301581447605</v>
      </c>
      <c r="K116" s="88">
        <f t="shared" si="20"/>
        <v>0.22668820819863852</v>
      </c>
      <c r="L116" s="89">
        <f t="shared" si="21"/>
        <v>0.3173634914780939</v>
      </c>
      <c r="M116" s="93">
        <f t="shared" si="22"/>
        <v>0.021712962962963035</v>
      </c>
      <c r="N116" s="93">
        <f t="shared" si="23"/>
        <v>0.03137156600913497</v>
      </c>
      <c r="O116" s="93">
        <f t="shared" si="24"/>
        <v>0.030398148148148247</v>
      </c>
      <c r="P116" s="93">
        <f t="shared" si="25"/>
        <v>0.04392019241278895</v>
      </c>
    </row>
    <row r="117" spans="1:16" ht="0" customHeight="1" hidden="1">
      <c r="A117" s="69">
        <f t="shared" si="14"/>
        <v>10.277777777777795</v>
      </c>
      <c r="B117" s="71">
        <f>INDEX(Значения_по_высоте_k,MATCH('Ветровое давление'!A117,Высота,1),MATCH('Ветровое давление'!$H$4,Тип_местности_для_K,0))+((INDEX(Значения_по_высоте_k,MATCH('Ветровое давление'!A117,Высота,1)+1,MATCH('Ветровое давление'!$H$4,Тип_местности_для_K,0))-INDEX(Значения_по_высоте_k,MATCH('Ветровое давление'!A117,Высота,1),MATCH('Ветровое давление'!$H$4,Тип_местности_для_K,0)))*(((A117-INDEX(Высота,MATCH('Ветровое давление'!A117,Высота,1))))/(INDEX(Высота,MATCH('Ветровое давление'!A117,Высота,1)+1)-INDEX(Высота,MATCH('Ветровое давление'!A117,Высота,1)))))</f>
        <v>0.6555555555555559</v>
      </c>
      <c r="C117" s="73">
        <f>INDEX(w0__кПа,MATCH('Ветровое давление'!$H$3,Ветровые_районы,0))*$H$13*B117</f>
        <v>0.1573333333333334</v>
      </c>
      <c r="D117" s="112">
        <f t="shared" si="13"/>
        <v>0.22026666666666675</v>
      </c>
      <c r="E117" s="75">
        <f>INDEX(Значения_по_высоте_E,MATCH('Ветровое давление'!A117,Высота,1),MATCH('Ветровое давление'!$H$4,Тип_местности_для_K,0))+((INDEX(Значения_по_высоте_E,MATCH('Ветровое давление'!A117,Высота,1)+1,MATCH('Ветровое давление'!$H$4,Тип_местности_для_K,0))-INDEX(Значения_по_высоте_E,MATCH('Ветровое давление'!A117,Высота,1),MATCH('Ветровое давление'!$H$4,Тип_местности_для_K,0)))*(((A117-INDEX(Высота,MATCH('Ветровое давление'!A117,Высота,1))))/(INDEX(Высота,MATCH('Ветровое давление'!A117,Высота,1)+1)-INDEX(Высота,MATCH('Ветровое давление'!A117,Высота,1)))))</f>
        <v>1.056111111111111</v>
      </c>
      <c r="F117" s="76">
        <f t="shared" si="15"/>
        <v>0.11132819259259265</v>
      </c>
      <c r="G117" s="83">
        <f t="shared" si="16"/>
        <v>0.15524216878539637</v>
      </c>
      <c r="H117" s="83">
        <f t="shared" si="17"/>
        <v>0.07098074073103988</v>
      </c>
      <c r="I117" s="82">
        <f t="shared" si="18"/>
        <v>0.07098074073103988</v>
      </c>
      <c r="J117" s="87">
        <f t="shared" si="19"/>
        <v>0.09937303702345583</v>
      </c>
      <c r="K117" s="88">
        <f t="shared" si="20"/>
        <v>0.2283140740643733</v>
      </c>
      <c r="L117" s="89">
        <f t="shared" si="21"/>
        <v>0.31963970369012257</v>
      </c>
      <c r="M117" s="93">
        <f t="shared" si="22"/>
        <v>0.02180555555555563</v>
      </c>
      <c r="N117" s="93">
        <f t="shared" si="23"/>
        <v>0.03159738071270924</v>
      </c>
      <c r="O117" s="93">
        <f t="shared" si="24"/>
        <v>0.030527777777777876</v>
      </c>
      <c r="P117" s="93">
        <f t="shared" si="25"/>
        <v>0.044236332997792935</v>
      </c>
    </row>
    <row r="118" spans="1:16" ht="0" customHeight="1" hidden="1">
      <c r="A118" s="69">
        <f t="shared" si="14"/>
        <v>10.416666666666684</v>
      </c>
      <c r="B118" s="71">
        <f>INDEX(Значения_по_высоте_k,MATCH('Ветровое давление'!A118,Высота,1),MATCH('Ветровое давление'!$H$4,Тип_местности_для_K,0))+((INDEX(Значения_по_высоте_k,MATCH('Ветровое давление'!A118,Высота,1)+1,MATCH('Ветровое давление'!$H$4,Тип_местности_для_K,0))-INDEX(Значения_по_высоте_k,MATCH('Ветровое давление'!A118,Высота,1),MATCH('Ветровое давление'!$H$4,Тип_местности_для_K,0)))*(((A118-INDEX(Высота,MATCH('Ветровое давление'!A118,Высота,1))))/(INDEX(Высота,MATCH('Ветровое давление'!A118,Высота,1)+1)-INDEX(Высота,MATCH('Ветровое давление'!A118,Высота,1)))))</f>
        <v>0.6583333333333337</v>
      </c>
      <c r="C118" s="73">
        <f>INDEX(w0__кПа,MATCH('Ветровое давление'!$H$3,Ветровые_районы,0))*$H$13*B118</f>
        <v>0.15800000000000008</v>
      </c>
      <c r="D118" s="112">
        <f t="shared" si="13"/>
        <v>0.2212000000000001</v>
      </c>
      <c r="E118" s="75">
        <f>INDEX(Значения_по_высоте_E,MATCH('Ветровое давление'!A118,Высота,1),MATCH('Ветровое давление'!$H$4,Тип_местности_для_K,0))+((INDEX(Значения_по_высоте_E,MATCH('Ветровое давление'!A118,Высота,1)+1,MATCH('Ветровое давление'!$H$4,Тип_местности_для_K,0))-INDEX(Значения_по_высоте_E,MATCH('Ветровое давление'!A118,Высота,1),MATCH('Ветровое давление'!$H$4,Тип_местности_для_K,0)))*(((A118-INDEX(Высота,MATCH('Ветровое давление'!A118,Высота,1))))/(INDEX(Высота,MATCH('Ветровое давление'!A118,Высота,1)+1)-INDEX(Высота,MATCH('Ветровое давление'!A118,Высота,1)))))</f>
        <v>1.0541666666666665</v>
      </c>
      <c r="F118" s="76">
        <f t="shared" si="15"/>
        <v>0.11159408333333339</v>
      </c>
      <c r="G118" s="83">
        <f t="shared" si="16"/>
        <v>0.15561294149167396</v>
      </c>
      <c r="H118" s="83">
        <f t="shared" si="17"/>
        <v>0.071939939930108</v>
      </c>
      <c r="I118" s="82">
        <f t="shared" si="18"/>
        <v>0.071939939930108</v>
      </c>
      <c r="J118" s="87">
        <f t="shared" si="19"/>
        <v>0.10071591590215119</v>
      </c>
      <c r="K118" s="88">
        <f t="shared" si="20"/>
        <v>0.22993993993010808</v>
      </c>
      <c r="L118" s="89">
        <f t="shared" si="21"/>
        <v>0.3219159159021513</v>
      </c>
      <c r="M118" s="93">
        <f t="shared" si="22"/>
        <v>0.02189814814814822</v>
      </c>
      <c r="N118" s="93">
        <f t="shared" si="23"/>
        <v>0.03182319541628352</v>
      </c>
      <c r="O118" s="93">
        <f t="shared" si="24"/>
        <v>0.030657407407407508</v>
      </c>
      <c r="P118" s="93">
        <f t="shared" si="25"/>
        <v>0.04455247358279692</v>
      </c>
    </row>
    <row r="119" spans="1:16" ht="0" customHeight="1" hidden="1">
      <c r="A119" s="69">
        <f t="shared" si="14"/>
        <v>10.555555555555573</v>
      </c>
      <c r="B119" s="71">
        <f>INDEX(Значения_по_высоте_k,MATCH('Ветровое давление'!A119,Высота,1),MATCH('Ветровое давление'!$H$4,Тип_местности_для_K,0))+((INDEX(Значения_по_высоте_k,MATCH('Ветровое давление'!A119,Высота,1)+1,MATCH('Ветровое давление'!$H$4,Тип_местности_для_K,0))-INDEX(Значения_по_высоте_k,MATCH('Ветровое давление'!A119,Высота,1),MATCH('Ветровое давление'!$H$4,Тип_местности_для_K,0)))*(((A119-INDEX(Высота,MATCH('Ветровое давление'!A119,Высота,1))))/(INDEX(Высота,MATCH('Ветровое давление'!A119,Высота,1)+1)-INDEX(Высота,MATCH('Ветровое давление'!A119,Высота,1)))))</f>
        <v>0.6611111111111114</v>
      </c>
      <c r="C119" s="73">
        <f>INDEX(w0__кПа,MATCH('Ветровое давление'!$H$3,Ветровые_районы,0))*$H$13*B119</f>
        <v>0.15866666666666673</v>
      </c>
      <c r="D119" s="112">
        <f t="shared" si="13"/>
        <v>0.2221333333333334</v>
      </c>
      <c r="E119" s="75">
        <f>INDEX(Значения_по_высоте_E,MATCH('Ветровое давление'!A119,Высота,1),MATCH('Ветровое давление'!$H$4,Тип_местности_для_K,0))+((INDEX(Значения_по_высоте_E,MATCH('Ветровое давление'!A119,Высота,1)+1,MATCH('Ветровое давление'!$H$4,Тип_местности_для_K,0))-INDEX(Значения_по_высоте_E,MATCH('Ветровое давление'!A119,Высота,1),MATCH('Ветровое давление'!$H$4,Тип_местности_для_K,0)))*(((A119-INDEX(Высота,MATCH('Ветровое давление'!A119,Высота,1))))/(INDEX(Высота,MATCH('Ветровое давление'!A119,Высота,1)+1)-INDEX(Высота,MATCH('Ветровое давление'!A119,Высота,1)))))</f>
        <v>1.052222222222222</v>
      </c>
      <c r="F119" s="76">
        <f t="shared" si="15"/>
        <v>0.11185823703703707</v>
      </c>
      <c r="G119" s="83">
        <f t="shared" si="16"/>
        <v>0.15598129197775185</v>
      </c>
      <c r="H119" s="83">
        <f t="shared" si="17"/>
        <v>0.07289913912917612</v>
      </c>
      <c r="I119" s="82">
        <f t="shared" si="18"/>
        <v>0.07289913912917612</v>
      </c>
      <c r="J119" s="87">
        <f t="shared" si="19"/>
        <v>0.10205879478084656</v>
      </c>
      <c r="K119" s="88">
        <f t="shared" si="20"/>
        <v>0.23156580579584285</v>
      </c>
      <c r="L119" s="89">
        <f t="shared" si="21"/>
        <v>0.32419212811417997</v>
      </c>
      <c r="M119" s="93">
        <f t="shared" si="22"/>
        <v>0.021990740740740814</v>
      </c>
      <c r="N119" s="93">
        <f t="shared" si="23"/>
        <v>0.03204901011985779</v>
      </c>
      <c r="O119" s="93">
        <f t="shared" si="24"/>
        <v>0.030787037037037134</v>
      </c>
      <c r="P119" s="93">
        <f t="shared" si="25"/>
        <v>0.044868614167800906</v>
      </c>
    </row>
    <row r="120" spans="1:16" ht="0" customHeight="1" hidden="1">
      <c r="A120" s="69">
        <f t="shared" si="14"/>
        <v>10.694444444444462</v>
      </c>
      <c r="B120" s="71">
        <f>INDEX(Значения_по_высоте_k,MATCH('Ветровое давление'!A120,Высота,1),MATCH('Ветровое давление'!$H$4,Тип_местности_для_K,0))+((INDEX(Значения_по_высоте_k,MATCH('Ветровое давление'!A120,Высота,1)+1,MATCH('Ветровое давление'!$H$4,Тип_местности_для_K,0))-INDEX(Значения_по_высоте_k,MATCH('Ветровое давление'!A120,Высота,1),MATCH('Ветровое давление'!$H$4,Тип_местности_для_K,0)))*(((A120-INDEX(Высота,MATCH('Ветровое давление'!A120,Высота,1))))/(INDEX(Высота,MATCH('Ветровое давление'!A120,Высота,1)+1)-INDEX(Высота,MATCH('Ветровое давление'!A120,Высота,1)))))</f>
        <v>0.6638888888888893</v>
      </c>
      <c r="C120" s="73">
        <f>INDEX(w0__кПа,MATCH('Ветровое давление'!$H$3,Ветровые_районы,0))*$H$13*B120</f>
        <v>0.15933333333333344</v>
      </c>
      <c r="D120" s="112">
        <f t="shared" si="13"/>
        <v>0.2230666666666668</v>
      </c>
      <c r="E120" s="75">
        <f>INDEX(Значения_по_высоте_E,MATCH('Ветровое давление'!A120,Высота,1),MATCH('Ветровое давление'!$H$4,Тип_местности_для_K,0))+((INDEX(Значения_по_высоте_E,MATCH('Ветровое давление'!A120,Высота,1)+1,MATCH('Ветровое давление'!$H$4,Тип_местности_для_K,0))-INDEX(Значения_по_высоте_E,MATCH('Ветровое давление'!A120,Высота,1),MATCH('Ветровое давление'!$H$4,Тип_местности_для_K,0)))*(((A120-INDEX(Высота,MATCH('Ветровое давление'!A120,Высота,1))))/(INDEX(Высота,MATCH('Ветровое давление'!A120,Высота,1)+1)-INDEX(Высота,MATCH('Ветровое давление'!A120,Высота,1)))))</f>
        <v>1.0502777777777776</v>
      </c>
      <c r="F120" s="76">
        <f t="shared" si="15"/>
        <v>0.11212065370370378</v>
      </c>
      <c r="G120" s="83">
        <f t="shared" si="16"/>
        <v>0.15634722024363015</v>
      </c>
      <c r="H120" s="83">
        <f t="shared" si="17"/>
        <v>0.0738583383282442</v>
      </c>
      <c r="I120" s="82">
        <f t="shared" si="18"/>
        <v>0.0738583383282442</v>
      </c>
      <c r="J120" s="87">
        <f t="shared" si="19"/>
        <v>0.10340167365954188</v>
      </c>
      <c r="K120" s="88">
        <f t="shared" si="20"/>
        <v>0.23319167166157764</v>
      </c>
      <c r="L120" s="89">
        <f t="shared" si="21"/>
        <v>0.3264683403262087</v>
      </c>
      <c r="M120" s="93">
        <f t="shared" si="22"/>
        <v>0.02208333333333341</v>
      </c>
      <c r="N120" s="93">
        <f t="shared" si="23"/>
        <v>0.032274824823432066</v>
      </c>
      <c r="O120" s="93">
        <f t="shared" si="24"/>
        <v>0.03091666666666677</v>
      </c>
      <c r="P120" s="93">
        <f t="shared" si="25"/>
        <v>0.0451847547528049</v>
      </c>
    </row>
    <row r="121" spans="1:16" ht="0" customHeight="1" hidden="1">
      <c r="A121" s="69">
        <f t="shared" si="14"/>
        <v>10.833333333333352</v>
      </c>
      <c r="B121" s="71">
        <f>INDEX(Значения_по_высоте_k,MATCH('Ветровое давление'!A121,Высота,1),MATCH('Ветровое давление'!$H$4,Тип_местности_для_K,0))+((INDEX(Значения_по_высоте_k,MATCH('Ветровое давление'!A121,Высота,1)+1,MATCH('Ветровое давление'!$H$4,Тип_местности_для_K,0))-INDEX(Значения_по_высоте_k,MATCH('Ветровое давление'!A121,Высота,1),MATCH('Ветровое давление'!$H$4,Тип_местности_для_K,0)))*(((A121-INDEX(Высота,MATCH('Ветровое давление'!A121,Высота,1))))/(INDEX(Высота,MATCH('Ветровое давление'!A121,Высота,1)+1)-INDEX(Высота,MATCH('Ветровое давление'!A121,Высота,1)))))</f>
        <v>0.6666666666666671</v>
      </c>
      <c r="C121" s="73">
        <f>INDEX(w0__кПа,MATCH('Ветровое давление'!$H$3,Ветровые_районы,0))*$H$13*B121</f>
        <v>0.1600000000000001</v>
      </c>
      <c r="D121" s="112">
        <f t="shared" si="13"/>
        <v>0.22400000000000012</v>
      </c>
      <c r="E121" s="75">
        <f>INDEX(Значения_по_высоте_E,MATCH('Ветровое давление'!A121,Высота,1),MATCH('Ветровое давление'!$H$4,Тип_местности_для_K,0))+((INDEX(Значения_по_высоте_E,MATCH('Ветровое давление'!A121,Высота,1)+1,MATCH('Ветровое давление'!$H$4,Тип_местности_для_K,0))-INDEX(Значения_по_высоте_E,MATCH('Ветровое давление'!A121,Высота,1),MATCH('Ветровое давление'!$H$4,Тип_местности_для_K,0)))*(((A121-INDEX(Высота,MATCH('Ветровое давление'!A121,Высота,1))))/(INDEX(Высота,MATCH('Ветровое давление'!A121,Высота,1)+1)-INDEX(Высота,MATCH('Ветровое давление'!A121,Высота,1)))))</f>
        <v>1.0483333333333331</v>
      </c>
      <c r="F121" s="76">
        <f t="shared" si="15"/>
        <v>0.11238133333333339</v>
      </c>
      <c r="G121" s="83">
        <f t="shared" si="16"/>
        <v>0.1567107262893087</v>
      </c>
      <c r="H121" s="83">
        <f t="shared" si="17"/>
        <v>0.07481753752731232</v>
      </c>
      <c r="I121" s="82">
        <f t="shared" si="18"/>
        <v>0.07481753752731232</v>
      </c>
      <c r="J121" s="87">
        <f t="shared" si="19"/>
        <v>0.10474455253823725</v>
      </c>
      <c r="K121" s="88">
        <f t="shared" si="20"/>
        <v>0.2348175375273124</v>
      </c>
      <c r="L121" s="89">
        <f t="shared" si="21"/>
        <v>0.32874455253823737</v>
      </c>
      <c r="M121" s="93">
        <f t="shared" si="22"/>
        <v>0.022175925925926</v>
      </c>
      <c r="N121" s="93">
        <f t="shared" si="23"/>
        <v>0.032500639527006346</v>
      </c>
      <c r="O121" s="93">
        <f t="shared" si="24"/>
        <v>0.031046296296296405</v>
      </c>
      <c r="P121" s="93">
        <f t="shared" si="25"/>
        <v>0.045500895337808885</v>
      </c>
    </row>
    <row r="122" spans="1:16" ht="0" customHeight="1" hidden="1">
      <c r="A122" s="69">
        <f t="shared" si="14"/>
        <v>10.972222222222241</v>
      </c>
      <c r="B122" s="71">
        <f>INDEX(Значения_по_высоте_k,MATCH('Ветровое давление'!A122,Высота,1),MATCH('Ветровое давление'!$H$4,Тип_местности_для_K,0))+((INDEX(Значения_по_высоте_k,MATCH('Ветровое давление'!A122,Высота,1)+1,MATCH('Ветровое давление'!$H$4,Тип_местности_для_K,0))-INDEX(Значения_по_высоте_k,MATCH('Ветровое давление'!A122,Высота,1),MATCH('Ветровое давление'!$H$4,Тип_местности_для_K,0)))*(((A122-INDEX(Высота,MATCH('Ветровое давление'!A122,Высота,1))))/(INDEX(Высота,MATCH('Ветровое давление'!A122,Высота,1)+1)-INDEX(Высота,MATCH('Ветровое давление'!A122,Высота,1)))))</f>
        <v>0.6694444444444448</v>
      </c>
      <c r="C122" s="73">
        <f>INDEX(w0__кПа,MATCH('Ветровое давление'!$H$3,Ветровые_районы,0))*$H$13*B122</f>
        <v>0.16066666666666676</v>
      </c>
      <c r="D122" s="112">
        <f t="shared" si="13"/>
        <v>0.22493333333333346</v>
      </c>
      <c r="E122" s="75">
        <f>INDEX(Значения_по_высоте_E,MATCH('Ветровое давление'!A122,Высота,1),MATCH('Ветровое давление'!$H$4,Тип_местности_для_K,0))+((INDEX(Значения_по_высоте_E,MATCH('Ветровое давление'!A122,Высота,1)+1,MATCH('Ветровое давление'!$H$4,Тип_местности_для_K,0))-INDEX(Значения_по_высоте_E,MATCH('Ветровое давление'!A122,Высота,1),MATCH('Ветровое давление'!$H$4,Тип_местности_для_K,0)))*(((A122-INDEX(Высота,MATCH('Ветровое давление'!A122,Высота,1))))/(INDEX(Высота,MATCH('Ветровое давление'!A122,Высота,1)+1)-INDEX(Высота,MATCH('Ветровое давление'!A122,Высота,1)))))</f>
        <v>1.0463888888888886</v>
      </c>
      <c r="F122" s="76">
        <f t="shared" si="15"/>
        <v>0.11264027592592596</v>
      </c>
      <c r="G122" s="83">
        <f t="shared" si="16"/>
        <v>0.1570718101147876</v>
      </c>
      <c r="H122" s="83">
        <f t="shared" si="17"/>
        <v>0.07577673672638043</v>
      </c>
      <c r="I122" s="82">
        <f t="shared" si="18"/>
        <v>0.07577673672638043</v>
      </c>
      <c r="J122" s="87">
        <f t="shared" si="19"/>
        <v>0.1060874314169326</v>
      </c>
      <c r="K122" s="88">
        <f t="shared" si="20"/>
        <v>0.2364434033930472</v>
      </c>
      <c r="L122" s="89">
        <f t="shared" si="21"/>
        <v>0.33102076475026604</v>
      </c>
      <c r="M122" s="93">
        <f t="shared" si="22"/>
        <v>0.022268518518518597</v>
      </c>
      <c r="N122" s="93">
        <f t="shared" si="23"/>
        <v>0.032726454230580626</v>
      </c>
      <c r="O122" s="93">
        <f t="shared" si="24"/>
        <v>0.03117592592592603</v>
      </c>
      <c r="P122" s="93">
        <f t="shared" si="25"/>
        <v>0.04581703592281287</v>
      </c>
    </row>
    <row r="123" spans="1:16" ht="0" customHeight="1" hidden="1">
      <c r="A123" s="69">
        <f t="shared" si="14"/>
        <v>11.11111111111113</v>
      </c>
      <c r="B123" s="71">
        <f>INDEX(Значения_по_высоте_k,MATCH('Ветровое давление'!A123,Высота,1),MATCH('Ветровое давление'!$H$4,Тип_местности_для_K,0))+((INDEX(Значения_по_высоте_k,MATCH('Ветровое давление'!A123,Высота,1)+1,MATCH('Ветровое давление'!$H$4,Тип_местности_для_K,0))-INDEX(Значения_по_высоте_k,MATCH('Ветровое давление'!A123,Высота,1),MATCH('Ветровое давление'!$H$4,Тип_местности_для_K,0)))*(((A123-INDEX(Высота,MATCH('Ветровое давление'!A123,Высота,1))))/(INDEX(Высота,MATCH('Ветровое давление'!A123,Высота,1)+1)-INDEX(Высота,MATCH('Ветровое давление'!A123,Высота,1)))))</f>
        <v>0.6722222222222226</v>
      </c>
      <c r="C123" s="73">
        <f>INDEX(w0__кПа,MATCH('Ветровое давление'!$H$3,Ветровые_районы,0))*$H$13*B123</f>
        <v>0.1613333333333334</v>
      </c>
      <c r="D123" s="112">
        <f t="shared" si="13"/>
        <v>0.22586666666666677</v>
      </c>
      <c r="E123" s="75">
        <f>INDEX(Значения_по_высоте_E,MATCH('Ветровое давление'!A123,Высота,1),MATCH('Ветровое давление'!$H$4,Тип_местности_для_K,0))+((INDEX(Значения_по_высоте_E,MATCH('Ветровое давление'!A123,Высота,1)+1,MATCH('Ветровое давление'!$H$4,Тип_местности_для_K,0))-INDEX(Значения_по_высоте_E,MATCH('Ветровое давление'!A123,Высота,1),MATCH('Ветровое давление'!$H$4,Тип_местности_для_K,0)))*(((A123-INDEX(Высота,MATCH('Ветровое давление'!A123,Высота,1))))/(INDEX(Высота,MATCH('Ветровое давление'!A123,Высота,1)+1)-INDEX(Высота,MATCH('Ветровое давление'!A123,Высота,1)))))</f>
        <v>1.0444444444444443</v>
      </c>
      <c r="F123" s="76">
        <f t="shared" si="15"/>
        <v>0.11289748148148153</v>
      </c>
      <c r="G123" s="83">
        <f t="shared" si="16"/>
        <v>0.15743047172006688</v>
      </c>
      <c r="H123" s="83">
        <f t="shared" si="17"/>
        <v>0.07673593592544853</v>
      </c>
      <c r="I123" s="82">
        <f t="shared" si="18"/>
        <v>0.07673593592544853</v>
      </c>
      <c r="J123" s="87">
        <f t="shared" si="19"/>
        <v>0.10743031029562794</v>
      </c>
      <c r="K123" s="88">
        <f t="shared" si="20"/>
        <v>0.23806926925878194</v>
      </c>
      <c r="L123" s="89">
        <f t="shared" si="21"/>
        <v>0.3332969769622947</v>
      </c>
      <c r="M123" s="93">
        <f t="shared" si="22"/>
        <v>0.022361111111111186</v>
      </c>
      <c r="N123" s="93">
        <f t="shared" si="23"/>
        <v>0.0329522689341549</v>
      </c>
      <c r="O123" s="93">
        <f t="shared" si="24"/>
        <v>0.031305555555555656</v>
      </c>
      <c r="P123" s="93">
        <f t="shared" si="25"/>
        <v>0.04613317650781685</v>
      </c>
    </row>
    <row r="124" spans="1:16" ht="0" customHeight="1" hidden="1">
      <c r="A124" s="69">
        <f t="shared" si="14"/>
        <v>11.25000000000002</v>
      </c>
      <c r="B124" s="71">
        <f>INDEX(Значения_по_высоте_k,MATCH('Ветровое давление'!A124,Высота,1),MATCH('Ветровое давление'!$H$4,Тип_местности_для_K,0))+((INDEX(Значения_по_высоте_k,MATCH('Ветровое давление'!A124,Высота,1)+1,MATCH('Ветровое давление'!$H$4,Тип_местности_для_K,0))-INDEX(Значения_по_высоте_k,MATCH('Ветровое давление'!A124,Высота,1),MATCH('Ветровое давление'!$H$4,Тип_местности_для_K,0)))*(((A124-INDEX(Высота,MATCH('Ветровое давление'!A124,Высота,1))))/(INDEX(Высота,MATCH('Ветровое давление'!A124,Высота,1)+1)-INDEX(Высота,MATCH('Ветровое давление'!A124,Высота,1)))))</f>
        <v>0.6750000000000004</v>
      </c>
      <c r="C124" s="73">
        <f>INDEX(w0__кПа,MATCH('Ветровое давление'!$H$3,Ветровые_районы,0))*$H$13*B124</f>
        <v>0.1620000000000001</v>
      </c>
      <c r="D124" s="112">
        <f t="shared" si="13"/>
        <v>0.2268000000000001</v>
      </c>
      <c r="E124" s="75">
        <f>INDEX(Значения_по_высоте_E,MATCH('Ветровое давление'!A124,Высота,1),MATCH('Ветровое давление'!$H$4,Тип_местности_для_K,0))+((INDEX(Значения_по_высоте_E,MATCH('Ветровое давление'!A124,Высота,1)+1,MATCH('Ветровое давление'!$H$4,Тип_местности_для_K,0))-INDEX(Значения_по_высоте_E,MATCH('Ветровое давление'!A124,Высота,1),MATCH('Ветровое давление'!$H$4,Тип_местности_для_K,0)))*(((A124-INDEX(Высота,MATCH('Ветровое давление'!A124,Высота,1))))/(INDEX(Высота,MATCH('Ветровое давление'!A124,Высота,1)+1)-INDEX(Высота,MATCH('Ветровое давление'!A124,Высота,1)))))</f>
        <v>1.0424999999999998</v>
      </c>
      <c r="F124" s="76">
        <f t="shared" si="15"/>
        <v>0.11315295000000004</v>
      </c>
      <c r="G124" s="83">
        <f t="shared" si="16"/>
        <v>0.15778671110514647</v>
      </c>
      <c r="H124" s="83">
        <f t="shared" si="17"/>
        <v>0.07769513512451665</v>
      </c>
      <c r="I124" s="82">
        <f t="shared" si="18"/>
        <v>0.07769513512451665</v>
      </c>
      <c r="J124" s="87">
        <f t="shared" si="19"/>
        <v>0.1087731891743233</v>
      </c>
      <c r="K124" s="88">
        <f t="shared" si="20"/>
        <v>0.23969513512451673</v>
      </c>
      <c r="L124" s="89">
        <f t="shared" si="21"/>
        <v>0.33557318917432344</v>
      </c>
      <c r="M124" s="93">
        <f t="shared" si="22"/>
        <v>0.022453703703703778</v>
      </c>
      <c r="N124" s="93">
        <f t="shared" si="23"/>
        <v>0.03317808363772917</v>
      </c>
      <c r="O124" s="93">
        <f t="shared" si="24"/>
        <v>0.03143518518518529</v>
      </c>
      <c r="P124" s="93">
        <f t="shared" si="25"/>
        <v>0.04644931709282083</v>
      </c>
    </row>
    <row r="125" spans="1:16" ht="0" customHeight="1" hidden="1">
      <c r="A125" s="69">
        <f t="shared" si="14"/>
        <v>11.388888888888909</v>
      </c>
      <c r="B125" s="71">
        <f>INDEX(Значения_по_высоте_k,MATCH('Ветровое давление'!A125,Высота,1),MATCH('Ветровое давление'!$H$4,Тип_местности_для_K,0))+((INDEX(Значения_по_высоте_k,MATCH('Ветровое давление'!A125,Высота,1)+1,MATCH('Ветровое давление'!$H$4,Тип_местности_для_K,0))-INDEX(Значения_по_высоте_k,MATCH('Ветровое давление'!A125,Высота,1),MATCH('Ветровое давление'!$H$4,Тип_местности_для_K,0)))*(((A125-INDEX(Высота,MATCH('Ветровое давление'!A125,Высота,1))))/(INDEX(Высота,MATCH('Ветровое давление'!A125,Высота,1)+1)-INDEX(Высота,MATCH('Ветровое давление'!A125,Высота,1)))))</f>
        <v>0.6777777777777781</v>
      </c>
      <c r="C125" s="73">
        <f>INDEX(w0__кПа,MATCH('Ветровое давление'!$H$3,Ветровые_районы,0))*$H$13*B125</f>
        <v>0.16266666666666674</v>
      </c>
      <c r="D125" s="112">
        <f t="shared" si="13"/>
        <v>0.22773333333333343</v>
      </c>
      <c r="E125" s="75">
        <f>INDEX(Значения_по_высоте_E,MATCH('Ветровое давление'!A125,Высота,1),MATCH('Ветровое давление'!$H$4,Тип_местности_для_K,0))+((INDEX(Значения_по_высоте_E,MATCH('Ветровое давление'!A125,Высота,1)+1,MATCH('Ветровое давление'!$H$4,Тип_местности_для_K,0))-INDEX(Значения_по_высоте_E,MATCH('Ветровое давление'!A125,Высота,1),MATCH('Ветровое давление'!$H$4,Тип_местности_для_K,0)))*(((A125-INDEX(Высота,MATCH('Ветровое давление'!A125,Высота,1))))/(INDEX(Высота,MATCH('Ветровое давление'!A125,Высота,1)+1)-INDEX(Высота,MATCH('Ветровое давление'!A125,Высота,1)))))</f>
        <v>1.0405555555555552</v>
      </c>
      <c r="F125" s="76">
        <f t="shared" si="15"/>
        <v>0.1134066814814815</v>
      </c>
      <c r="G125" s="83">
        <f t="shared" si="16"/>
        <v>0.15814052827002634</v>
      </c>
      <c r="H125" s="83">
        <f t="shared" si="17"/>
        <v>0.07865433432358475</v>
      </c>
      <c r="I125" s="82">
        <f t="shared" si="18"/>
        <v>0.07865433432358475</v>
      </c>
      <c r="J125" s="87">
        <f t="shared" si="19"/>
        <v>0.11011606805301864</v>
      </c>
      <c r="K125" s="88">
        <f t="shared" si="20"/>
        <v>0.2413210009902515</v>
      </c>
      <c r="L125" s="89">
        <f t="shared" si="21"/>
        <v>0.33784940138635206</v>
      </c>
      <c r="M125" s="93">
        <f t="shared" si="22"/>
        <v>0.02254629629629637</v>
      </c>
      <c r="N125" s="93">
        <f t="shared" si="23"/>
        <v>0.033403898341303445</v>
      </c>
      <c r="O125" s="93">
        <f t="shared" si="24"/>
        <v>0.03156481481481492</v>
      </c>
      <c r="P125" s="93">
        <f t="shared" si="25"/>
        <v>0.046765457677824813</v>
      </c>
    </row>
    <row r="126" spans="1:16" ht="0" customHeight="1" hidden="1">
      <c r="A126" s="69">
        <f t="shared" si="14"/>
        <v>11.527777777777798</v>
      </c>
      <c r="B126" s="71">
        <f>INDEX(Значения_по_высоте_k,MATCH('Ветровое давление'!A126,Высота,1),MATCH('Ветровое давление'!$H$4,Тип_местности_для_K,0))+((INDEX(Значения_по_высоте_k,MATCH('Ветровое давление'!A126,Высота,1)+1,MATCH('Ветровое давление'!$H$4,Тип_местности_для_K,0))-INDEX(Значения_по_высоте_k,MATCH('Ветровое давление'!A126,Высота,1),MATCH('Ветровое давление'!$H$4,Тип_местности_для_K,0)))*(((A126-INDEX(Высота,MATCH('Ветровое давление'!A126,Высота,1))))/(INDEX(Высота,MATCH('Ветровое давление'!A126,Высота,1)+1)-INDEX(Высота,MATCH('Ветровое давление'!A126,Высота,1)))))</f>
        <v>0.680555555555556</v>
      </c>
      <c r="C126" s="73">
        <f>INDEX(w0__кПа,MATCH('Ветровое давление'!$H$3,Ветровые_районы,0))*$H$13*B126</f>
        <v>0.16333333333333344</v>
      </c>
      <c r="D126" s="112">
        <f t="shared" si="13"/>
        <v>0.2286666666666668</v>
      </c>
      <c r="E126" s="75">
        <f>INDEX(Значения_по_высоте_E,MATCH('Ветровое давление'!A126,Высота,1),MATCH('Ветровое давление'!$H$4,Тип_местности_для_K,0))+((INDEX(Значения_по_высоте_E,MATCH('Ветровое давление'!A126,Высота,1)+1,MATCH('Ветровое давление'!$H$4,Тип_местности_для_K,0))-INDEX(Значения_по_высоте_E,MATCH('Ветровое давление'!A126,Высота,1),MATCH('Ветровое давление'!$H$4,Тип_местности_для_K,0)))*(((A126-INDEX(Высота,MATCH('Ветровое давление'!A126,Высота,1))))/(INDEX(Высота,MATCH('Ветровое давление'!A126,Высота,1)+1)-INDEX(Высота,MATCH('Ветровое давление'!A126,Высота,1)))))</f>
        <v>1.038611111111111</v>
      </c>
      <c r="F126" s="76">
        <f t="shared" si="15"/>
        <v>0.113658675925926</v>
      </c>
      <c r="G126" s="83">
        <f t="shared" si="16"/>
        <v>0.15849192321470668</v>
      </c>
      <c r="H126" s="83">
        <f t="shared" si="17"/>
        <v>0.07961353352265287</v>
      </c>
      <c r="I126" s="82">
        <f t="shared" si="18"/>
        <v>0.07961353352265287</v>
      </c>
      <c r="J126" s="87">
        <f t="shared" si="19"/>
        <v>0.111458946931714</v>
      </c>
      <c r="K126" s="88">
        <f t="shared" si="20"/>
        <v>0.24294686685598632</v>
      </c>
      <c r="L126" s="89">
        <f t="shared" si="21"/>
        <v>0.3401256135983808</v>
      </c>
      <c r="M126" s="93">
        <f t="shared" si="22"/>
        <v>0.022638888888888965</v>
      </c>
      <c r="N126" s="93">
        <f t="shared" si="23"/>
        <v>0.033629713044877725</v>
      </c>
      <c r="O126" s="93">
        <f t="shared" si="24"/>
        <v>0.03169444444444455</v>
      </c>
      <c r="P126" s="93">
        <f t="shared" si="25"/>
        <v>0.0470815982628288</v>
      </c>
    </row>
    <row r="127" spans="1:16" ht="0" customHeight="1" hidden="1">
      <c r="A127" s="69">
        <f t="shared" si="14"/>
        <v>11.666666666666687</v>
      </c>
      <c r="B127" s="71">
        <f>INDEX(Значения_по_высоте_k,MATCH('Ветровое давление'!A127,Высота,1),MATCH('Ветровое давление'!$H$4,Тип_местности_для_K,0))+((INDEX(Значения_по_высоте_k,MATCH('Ветровое давление'!A127,Высота,1)+1,MATCH('Ветровое давление'!$H$4,Тип_местности_для_K,0))-INDEX(Значения_по_высоте_k,MATCH('Ветровое давление'!A127,Высота,1),MATCH('Ветровое давление'!$H$4,Тип_местности_для_K,0)))*(((A127-INDEX(Высота,MATCH('Ветровое давление'!A127,Высота,1))))/(INDEX(Высота,MATCH('Ветровое давление'!A127,Высота,1)+1)-INDEX(Высота,MATCH('Ветровое давление'!A127,Высота,1)))))</f>
        <v>0.6833333333333338</v>
      </c>
      <c r="C127" s="73">
        <f>INDEX(w0__кПа,MATCH('Ветровое давление'!$H$3,Ветровые_районы,0))*$H$13*B127</f>
        <v>0.16400000000000012</v>
      </c>
      <c r="D127" s="112">
        <f t="shared" si="13"/>
        <v>0.22960000000000014</v>
      </c>
      <c r="E127" s="75">
        <f>INDEX(Значения_по_высоте_E,MATCH('Ветровое давление'!A127,Высота,1),MATCH('Ветровое давление'!$H$4,Тип_местности_для_K,0))+((INDEX(Значения_по_высоте_E,MATCH('Ветровое давление'!A127,Высота,1)+1,MATCH('Ветровое давление'!$H$4,Тип_местности_для_K,0))-INDEX(Значения_по_высоте_E,MATCH('Ветровое давление'!A127,Высота,1),MATCH('Ветровое давление'!$H$4,Тип_местности_для_K,0)))*(((A127-INDEX(Высота,MATCH('Ветровое давление'!A127,Высота,1))))/(INDEX(Высота,MATCH('Ветровое давление'!A127,Высота,1)+1)-INDEX(Высота,MATCH('Ветровое давление'!A127,Высота,1)))))</f>
        <v>1.0366666666666664</v>
      </c>
      <c r="F127" s="76">
        <f t="shared" si="15"/>
        <v>0.11390893333333339</v>
      </c>
      <c r="G127" s="83">
        <f t="shared" si="16"/>
        <v>0.15884089593918724</v>
      </c>
      <c r="H127" s="83">
        <f t="shared" si="17"/>
        <v>0.08057273272172097</v>
      </c>
      <c r="I127" s="82">
        <f t="shared" si="18"/>
        <v>0.08057273272172097</v>
      </c>
      <c r="J127" s="87">
        <f t="shared" si="19"/>
        <v>0.11280182581040935</v>
      </c>
      <c r="K127" s="88">
        <f t="shared" si="20"/>
        <v>0.2445727327217211</v>
      </c>
      <c r="L127" s="89">
        <f t="shared" si="21"/>
        <v>0.34240182581040945</v>
      </c>
      <c r="M127" s="93">
        <f t="shared" si="22"/>
        <v>0.022731481481481564</v>
      </c>
      <c r="N127" s="93">
        <f t="shared" si="23"/>
        <v>0.033855527748452</v>
      </c>
      <c r="O127" s="93">
        <f t="shared" si="24"/>
        <v>0.031824074074074185</v>
      </c>
      <c r="P127" s="93">
        <f t="shared" si="25"/>
        <v>0.04739773884783279</v>
      </c>
    </row>
    <row r="128" spans="1:16" ht="0" customHeight="1" hidden="1">
      <c r="A128" s="69">
        <f t="shared" si="14"/>
        <v>11.805555555555577</v>
      </c>
      <c r="B128" s="71">
        <f>INDEX(Значения_по_высоте_k,MATCH('Ветровое давление'!A128,Высота,1),MATCH('Ветровое давление'!$H$4,Тип_местности_для_K,0))+((INDEX(Значения_по_высоте_k,MATCH('Ветровое давление'!A128,Высота,1)+1,MATCH('Ветровое давление'!$H$4,Тип_местности_для_K,0))-INDEX(Значения_по_высоте_k,MATCH('Ветровое давление'!A128,Высота,1),MATCH('Ветровое давление'!$H$4,Тип_местности_для_K,0)))*(((A128-INDEX(Высота,MATCH('Ветровое давление'!A128,Высота,1))))/(INDEX(Высота,MATCH('Ветровое давление'!A128,Высота,1)+1)-INDEX(Высота,MATCH('Ветровое давление'!A128,Высота,1)))))</f>
        <v>0.6861111111111116</v>
      </c>
      <c r="C128" s="73">
        <f>INDEX(w0__кПа,MATCH('Ветровое давление'!$H$3,Ветровые_районы,0))*$H$13*B128</f>
        <v>0.16466666666666677</v>
      </c>
      <c r="D128" s="112">
        <f t="shared" si="13"/>
        <v>0.23053333333333345</v>
      </c>
      <c r="E128" s="75">
        <f>INDEX(Значения_по_высоте_E,MATCH('Ветровое давление'!A128,Высота,1),MATCH('Ветровое давление'!$H$4,Тип_местности_для_K,0))+((INDEX(Значения_по_высоте_E,MATCH('Ветровое давление'!A128,Высота,1)+1,MATCH('Ветровое давление'!$H$4,Тип_местности_для_K,0))-INDEX(Значения_по_высоте_E,MATCH('Ветровое давление'!A128,Высота,1),MATCH('Ветровое давление'!$H$4,Тип_местности_для_K,0)))*(((A128-INDEX(Высота,MATCH('Ветровое давление'!A128,Высота,1))))/(INDEX(Высота,MATCH('Ветровое давление'!A128,Высота,1)+1)-INDEX(Высота,MATCH('Ветровое давление'!A128,Высота,1)))))</f>
        <v>1.0347222222222219</v>
      </c>
      <c r="F128" s="76">
        <f t="shared" si="15"/>
        <v>0.11415745370370375</v>
      </c>
      <c r="G128" s="83">
        <f t="shared" si="16"/>
        <v>0.15918744644346813</v>
      </c>
      <c r="H128" s="83">
        <f t="shared" si="17"/>
        <v>0.08153193192078906</v>
      </c>
      <c r="I128" s="82">
        <f t="shared" si="18"/>
        <v>0.08153193192078906</v>
      </c>
      <c r="J128" s="87">
        <f t="shared" si="19"/>
        <v>0.11414470468910468</v>
      </c>
      <c r="K128" s="88">
        <f t="shared" si="20"/>
        <v>0.24619859858745582</v>
      </c>
      <c r="L128" s="89">
        <f t="shared" si="21"/>
        <v>0.3446780380224381</v>
      </c>
      <c r="M128" s="93">
        <f t="shared" si="22"/>
        <v>0.022824074074074153</v>
      </c>
      <c r="N128" s="93">
        <f t="shared" si="23"/>
        <v>0.03408134245202627</v>
      </c>
      <c r="O128" s="93">
        <f t="shared" si="24"/>
        <v>0.03195370370370382</v>
      </c>
      <c r="P128" s="93">
        <f t="shared" si="25"/>
        <v>0.047713879432836774</v>
      </c>
    </row>
    <row r="129" spans="1:16" ht="0" customHeight="1" hidden="1">
      <c r="A129" s="69">
        <f t="shared" si="14"/>
        <v>11.944444444444466</v>
      </c>
      <c r="B129" s="71">
        <f>INDEX(Значения_по_высоте_k,MATCH('Ветровое давление'!A129,Высота,1),MATCH('Ветровое давление'!$H$4,Тип_местности_для_K,0))+((INDEX(Значения_по_высоте_k,MATCH('Ветровое давление'!A129,Высота,1)+1,MATCH('Ветровое давление'!$H$4,Тип_местности_для_K,0))-INDEX(Значения_по_высоте_k,MATCH('Ветровое давление'!A129,Высота,1),MATCH('Ветровое давление'!$H$4,Тип_местности_для_K,0)))*(((A129-INDEX(Высота,MATCH('Ветровое давление'!A129,Высота,1))))/(INDEX(Высота,MATCH('Ветровое давление'!A129,Высота,1)+1)-INDEX(Высота,MATCH('Ветровое давление'!A129,Высота,1)))))</f>
        <v>0.6888888888888893</v>
      </c>
      <c r="C129" s="73">
        <f>INDEX(w0__кПа,MATCH('Ветровое давление'!$H$3,Ветровые_районы,0))*$H$13*B129</f>
        <v>0.16533333333333344</v>
      </c>
      <c r="D129" s="112">
        <f t="shared" si="13"/>
        <v>0.2314666666666668</v>
      </c>
      <c r="E129" s="75">
        <f>INDEX(Значения_по_высоте_E,MATCH('Ветровое давление'!A129,Высота,1),MATCH('Ветровое давление'!$H$4,Тип_местности_для_K,0))+((INDEX(Значения_по_высоте_E,MATCH('Ветровое давление'!A129,Высота,1)+1,MATCH('Ветровое давление'!$H$4,Тип_местности_для_K,0))-INDEX(Значения_по_высоте_E,MATCH('Ветровое давление'!A129,Высота,1),MATCH('Ветровое давление'!$H$4,Тип_местности_для_K,0)))*(((A129-INDEX(Высота,MATCH('Ветровое давление'!A129,Высота,1))))/(INDEX(Высота,MATCH('Ветровое давление'!A129,Высота,1)+1)-INDEX(Высота,MATCH('Ветровое давление'!A129,Высота,1)))))</f>
        <v>1.0327777777777776</v>
      </c>
      <c r="F129" s="76">
        <f t="shared" si="15"/>
        <v>0.1144042370370371</v>
      </c>
      <c r="G129" s="83">
        <f t="shared" si="16"/>
        <v>0.15953157472754942</v>
      </c>
      <c r="H129" s="83">
        <f t="shared" si="17"/>
        <v>0.08249113111985718</v>
      </c>
      <c r="I129" s="82">
        <f t="shared" si="18"/>
        <v>0.08249113111985718</v>
      </c>
      <c r="J129" s="87">
        <f t="shared" si="19"/>
        <v>0.11548758356780003</v>
      </c>
      <c r="K129" s="88">
        <f t="shared" si="20"/>
        <v>0.24782446445319062</v>
      </c>
      <c r="L129" s="89">
        <f t="shared" si="21"/>
        <v>0.3469542502344668</v>
      </c>
      <c r="M129" s="93">
        <f t="shared" si="22"/>
        <v>0.022916666666666745</v>
      </c>
      <c r="N129" s="93">
        <f t="shared" si="23"/>
        <v>0.034307157155600544</v>
      </c>
      <c r="O129" s="93">
        <f t="shared" si="24"/>
        <v>0.03208333333333344</v>
      </c>
      <c r="P129" s="93">
        <f t="shared" si="25"/>
        <v>0.048030020017840756</v>
      </c>
    </row>
    <row r="130" spans="1:16" ht="0" customHeight="1" hidden="1">
      <c r="A130" s="69">
        <f t="shared" si="14"/>
        <v>12.083333333333355</v>
      </c>
      <c r="B130" s="71">
        <f>INDEX(Значения_по_высоте_k,MATCH('Ветровое давление'!A130,Высота,1),MATCH('Ветровое давление'!$H$4,Тип_местности_для_K,0))+((INDEX(Значения_по_высоте_k,MATCH('Ветровое давление'!A130,Высота,1)+1,MATCH('Ветровое давление'!$H$4,Тип_местности_для_K,0))-INDEX(Значения_по_высоте_k,MATCH('Ветровое давление'!A130,Высота,1),MATCH('Ветровое давление'!$H$4,Тип_местности_для_K,0)))*(((A130-INDEX(Высота,MATCH('Ветровое давление'!A130,Высота,1))))/(INDEX(Высота,MATCH('Ветровое давление'!A130,Высота,1)+1)-INDEX(Высота,MATCH('Ветровое давление'!A130,Высота,1)))))</f>
        <v>0.6916666666666671</v>
      </c>
      <c r="C130" s="73">
        <f>INDEX(w0__кПа,MATCH('Ветровое давление'!$H$3,Ветровые_районы,0))*$H$13*B130</f>
        <v>0.1660000000000001</v>
      </c>
      <c r="D130" s="112">
        <f t="shared" si="13"/>
        <v>0.2324000000000001</v>
      </c>
      <c r="E130" s="75">
        <f>INDEX(Значения_по_высоте_E,MATCH('Ветровое давление'!A130,Высота,1),MATCH('Ветровое давление'!$H$4,Тип_местности_для_K,0))+((INDEX(Значения_по_высоте_E,MATCH('Ветровое давление'!A130,Высота,1)+1,MATCH('Ветровое давление'!$H$4,Тип_местности_для_K,0))-INDEX(Значения_по_высоте_E,MATCH('Ветровое давление'!A130,Высота,1),MATCH('Ветровое давление'!$H$4,Тип_местности_для_K,0)))*(((A130-INDEX(Высота,MATCH('Ветровое давление'!A130,Высота,1))))/(INDEX(Высота,MATCH('Ветровое давление'!A130,Высота,1)+1)-INDEX(Высота,MATCH('Ветровое давление'!A130,Высота,1)))))</f>
        <v>1.030833333333333</v>
      </c>
      <c r="F130" s="76">
        <f t="shared" si="15"/>
        <v>0.11464928333333337</v>
      </c>
      <c r="G130" s="83">
        <f t="shared" si="16"/>
        <v>0.15987328079143096</v>
      </c>
      <c r="H130" s="83">
        <f t="shared" si="17"/>
        <v>0.08345033031892529</v>
      </c>
      <c r="I130" s="82">
        <f t="shared" si="18"/>
        <v>0.08345033031892529</v>
      </c>
      <c r="J130" s="87">
        <f t="shared" si="19"/>
        <v>0.1168304624464954</v>
      </c>
      <c r="K130" s="88">
        <f t="shared" si="20"/>
        <v>0.24945033031892538</v>
      </c>
      <c r="L130" s="89">
        <f t="shared" si="21"/>
        <v>0.3492304624464955</v>
      </c>
      <c r="M130" s="93">
        <f t="shared" si="22"/>
        <v>0.02300925925925934</v>
      </c>
      <c r="N130" s="93">
        <f t="shared" si="23"/>
        <v>0.03453297185917482</v>
      </c>
      <c r="O130" s="93">
        <f t="shared" si="24"/>
        <v>0.03221296296296307</v>
      </c>
      <c r="P130" s="93">
        <f t="shared" si="25"/>
        <v>0.048346160602844745</v>
      </c>
    </row>
    <row r="131" spans="1:16" ht="0" customHeight="1" hidden="1">
      <c r="A131" s="69">
        <f t="shared" si="14"/>
        <v>12.222222222222245</v>
      </c>
      <c r="B131" s="71">
        <f>INDEX(Значения_по_высоте_k,MATCH('Ветровое давление'!A131,Высота,1),MATCH('Ветровое давление'!$H$4,Тип_местности_для_K,0))+((INDEX(Значения_по_высоте_k,MATCH('Ветровое давление'!A131,Высота,1)+1,MATCH('Ветровое давление'!$H$4,Тип_местности_для_K,0))-INDEX(Значения_по_высоте_k,MATCH('Ветровое давление'!A131,Высота,1),MATCH('Ветровое давление'!$H$4,Тип_местности_для_K,0)))*(((A131-INDEX(Высота,MATCH('Ветровое давление'!A131,Высота,1))))/(INDEX(Высота,MATCH('Ветровое давление'!A131,Высота,1)+1)-INDEX(Высота,MATCH('Ветровое давление'!A131,Высота,1)))))</f>
        <v>0.6944444444444449</v>
      </c>
      <c r="C131" s="73">
        <f>INDEX(w0__кПа,MATCH('Ветровое давление'!$H$3,Ветровые_районы,0))*$H$13*B131</f>
        <v>0.16666666666666677</v>
      </c>
      <c r="D131" s="112">
        <f t="shared" si="13"/>
        <v>0.23333333333333345</v>
      </c>
      <c r="E131" s="75">
        <f>INDEX(Значения_по_высоте_E,MATCH('Ветровое давление'!A131,Высота,1),MATCH('Ветровое давление'!$H$4,Тип_местности_для_K,0))+((INDEX(Значения_по_высоте_E,MATCH('Ветровое давление'!A131,Высота,1)+1,MATCH('Ветровое давление'!$H$4,Тип_местности_для_K,0))-INDEX(Значения_по_высоте_E,MATCH('Ветровое давление'!A131,Высота,1),MATCH('Ветровое давление'!$H$4,Тип_местности_для_K,0)))*(((A131-INDEX(Высота,MATCH('Ветровое давление'!A131,Высота,1))))/(INDEX(Высота,MATCH('Ветровое давление'!A131,Высота,1)+1)-INDEX(Высота,MATCH('Ветровое давление'!A131,Высота,1)))))</f>
        <v>1.0288888888888885</v>
      </c>
      <c r="F131" s="76">
        <f t="shared" si="15"/>
        <v>0.11489259259259262</v>
      </c>
      <c r="G131" s="83">
        <f t="shared" si="16"/>
        <v>0.16021256463511285</v>
      </c>
      <c r="H131" s="83">
        <f t="shared" si="17"/>
        <v>0.08440952951799341</v>
      </c>
      <c r="I131" s="82">
        <f t="shared" si="18"/>
        <v>0.08440952951799341</v>
      </c>
      <c r="J131" s="87">
        <f t="shared" si="19"/>
        <v>0.11817334132519076</v>
      </c>
      <c r="K131" s="88">
        <f t="shared" si="20"/>
        <v>0.25107619618466015</v>
      </c>
      <c r="L131" s="89">
        <f t="shared" si="21"/>
        <v>0.3515066746585242</v>
      </c>
      <c r="M131" s="93">
        <f t="shared" si="22"/>
        <v>0.023101851851851932</v>
      </c>
      <c r="N131" s="93">
        <f t="shared" si="23"/>
        <v>0.0347587865627491</v>
      </c>
      <c r="O131" s="93">
        <f t="shared" si="24"/>
        <v>0.0323425925925927</v>
      </c>
      <c r="P131" s="93">
        <f t="shared" si="25"/>
        <v>0.04866230118784873</v>
      </c>
    </row>
    <row r="132" spans="1:16" ht="0" customHeight="1" hidden="1">
      <c r="A132" s="69">
        <f t="shared" si="14"/>
        <v>12.361111111111134</v>
      </c>
      <c r="B132" s="71">
        <f>INDEX(Значения_по_высоте_k,MATCH('Ветровое давление'!A132,Высота,1),MATCH('Ветровое давление'!$H$4,Тип_местности_для_K,0))+((INDEX(Значения_по_высоте_k,MATCH('Ветровое давление'!A132,Высота,1)+1,MATCH('Ветровое давление'!$H$4,Тип_местности_для_K,0))-INDEX(Значения_по_высоте_k,MATCH('Ветровое давление'!A132,Высота,1),MATCH('Ветровое давление'!$H$4,Тип_местности_для_K,0)))*(((A132-INDEX(Высота,MATCH('Ветровое давление'!A132,Высота,1))))/(INDEX(Высота,MATCH('Ветровое давление'!A132,Высота,1)+1)-INDEX(Высота,MATCH('Ветровое давление'!A132,Высота,1)))))</f>
        <v>0.6972222222222226</v>
      </c>
      <c r="C132" s="73">
        <f>INDEX(w0__кПа,MATCH('Ветровое давление'!$H$3,Ветровые_районы,0))*$H$13*B132</f>
        <v>0.16733333333333342</v>
      </c>
      <c r="D132" s="112">
        <f t="shared" si="13"/>
        <v>0.23426666666666676</v>
      </c>
      <c r="E132" s="75">
        <f>INDEX(Значения_по_высоте_E,MATCH('Ветровое давление'!A132,Высота,1),MATCH('Ветровое давление'!$H$4,Тип_местности_для_K,0))+((INDEX(Значения_по_высоте_E,MATCH('Ветровое давление'!A132,Высота,1)+1,MATCH('Ветровое давление'!$H$4,Тип_местности_для_K,0))-INDEX(Значения_по_высоте_E,MATCH('Ветровое давление'!A132,Высота,1),MATCH('Ветровое давление'!$H$4,Тип_местности_для_K,0)))*(((A132-INDEX(Высота,MATCH('Ветровое давление'!A132,Высота,1))))/(INDEX(Высота,MATCH('Ветровое давление'!A132,Высота,1)+1)-INDEX(Высота,MATCH('Ветровое давление'!A132,Высота,1)))))</f>
        <v>1.0269444444444442</v>
      </c>
      <c r="F132" s="76">
        <f t="shared" si="15"/>
        <v>0.11513416481481487</v>
      </c>
      <c r="G132" s="83">
        <f t="shared" si="16"/>
        <v>0.16054942625859514</v>
      </c>
      <c r="H132" s="83">
        <f t="shared" si="17"/>
        <v>0.0853687287170615</v>
      </c>
      <c r="I132" s="82">
        <f t="shared" si="18"/>
        <v>0.0853687287170615</v>
      </c>
      <c r="J132" s="87">
        <f t="shared" si="19"/>
        <v>0.1195162202038861</v>
      </c>
      <c r="K132" s="88">
        <f t="shared" si="20"/>
        <v>0.2527020620503949</v>
      </c>
      <c r="L132" s="89">
        <f t="shared" si="21"/>
        <v>0.35378288687055287</v>
      </c>
      <c r="M132" s="93">
        <f t="shared" si="22"/>
        <v>0.023194444444444524</v>
      </c>
      <c r="N132" s="93">
        <f t="shared" si="23"/>
        <v>0.03498460126632337</v>
      </c>
      <c r="O132" s="93">
        <f t="shared" si="24"/>
        <v>0.03247222222222233</v>
      </c>
      <c r="P132" s="93">
        <f t="shared" si="25"/>
        <v>0.04897844177285272</v>
      </c>
    </row>
    <row r="133" spans="1:16" ht="0" customHeight="1" hidden="1">
      <c r="A133" s="69">
        <f t="shared" si="14"/>
        <v>12.500000000000023</v>
      </c>
      <c r="B133" s="71">
        <f>INDEX(Значения_по_высоте_k,MATCH('Ветровое давление'!A133,Высота,1),MATCH('Ветровое давление'!$H$4,Тип_местности_для_K,0))+((INDEX(Значения_по_высоте_k,MATCH('Ветровое давление'!A133,Высота,1)+1,MATCH('Ветровое давление'!$H$4,Тип_местности_для_K,0))-INDEX(Значения_по_высоте_k,MATCH('Ветровое давление'!A133,Высота,1),MATCH('Ветровое давление'!$H$4,Тип_местности_для_K,0)))*(((A133-INDEX(Высота,MATCH('Ветровое давление'!A133,Высота,1))))/(INDEX(Высота,MATCH('Ветровое давление'!A133,Высота,1)+1)-INDEX(Высота,MATCH('Ветровое давление'!A133,Высота,1)))))</f>
        <v>0.7000000000000005</v>
      </c>
      <c r="C133" s="73">
        <f>INDEX(w0__кПа,MATCH('Ветровое давление'!$H$3,Ветровые_районы,0))*$H$13*B133</f>
        <v>0.16800000000000012</v>
      </c>
      <c r="D133" s="112">
        <f t="shared" si="13"/>
        <v>0.23520000000000016</v>
      </c>
      <c r="E133" s="75">
        <f>INDEX(Значения_по_высоте_E,MATCH('Ветровое давление'!A133,Высота,1),MATCH('Ветровое давление'!$H$4,Тип_местности_для_K,0))+((INDEX(Значения_по_высоте_E,MATCH('Ветровое давление'!A133,Высота,1)+1,MATCH('Ветровое давление'!$H$4,Тип_местности_для_K,0))-INDEX(Значения_по_высоте_E,MATCH('Ветровое давление'!A133,Высота,1),MATCH('Ветровое давление'!$H$4,Тип_местности_для_K,0)))*(((A133-INDEX(Высота,MATCH('Ветровое давление'!A133,Высота,1))))/(INDEX(Высота,MATCH('Ветровое давление'!A133,Высота,1)+1)-INDEX(Высота,MATCH('Ветровое давление'!A133,Высота,1)))))</f>
        <v>1.0249999999999997</v>
      </c>
      <c r="F133" s="76">
        <f t="shared" si="15"/>
        <v>0.11537400000000006</v>
      </c>
      <c r="G133" s="83">
        <f t="shared" si="16"/>
        <v>0.16088386566187776</v>
      </c>
      <c r="H133" s="83">
        <f t="shared" si="17"/>
        <v>0.0863279279161296</v>
      </c>
      <c r="I133" s="82">
        <f t="shared" si="18"/>
        <v>0.0863279279161296</v>
      </c>
      <c r="J133" s="87">
        <f t="shared" si="19"/>
        <v>0.12085909908258144</v>
      </c>
      <c r="K133" s="88">
        <f t="shared" si="20"/>
        <v>0.25432792791612974</v>
      </c>
      <c r="L133" s="89">
        <f t="shared" si="21"/>
        <v>0.3560590990825816</v>
      </c>
      <c r="M133" s="93">
        <f t="shared" si="22"/>
        <v>0.023287037037037116</v>
      </c>
      <c r="N133" s="93">
        <f t="shared" si="23"/>
        <v>0.03521041596989765</v>
      </c>
      <c r="O133" s="93">
        <f t="shared" si="24"/>
        <v>0.032601851851851965</v>
      </c>
      <c r="P133" s="93">
        <f t="shared" si="25"/>
        <v>0.0492945823578567</v>
      </c>
    </row>
    <row r="134" spans="1:16" ht="0" customHeight="1" hidden="1">
      <c r="A134" s="69">
        <f t="shared" si="14"/>
        <v>12.638888888888912</v>
      </c>
      <c r="B134" s="71">
        <f>INDEX(Значения_по_высоте_k,MATCH('Ветровое давление'!A134,Высота,1),MATCH('Ветровое давление'!$H$4,Тип_местности_для_K,0))+((INDEX(Значения_по_высоте_k,MATCH('Ветровое давление'!A134,Высота,1)+1,MATCH('Ветровое давление'!$H$4,Тип_местности_для_K,0))-INDEX(Значения_по_высоте_k,MATCH('Ветровое давление'!A134,Высота,1),MATCH('Ветровое давление'!$H$4,Тип_местности_для_K,0)))*(((A134-INDEX(Высота,MATCH('Ветровое давление'!A134,Высота,1))))/(INDEX(Высота,MATCH('Ветровое давление'!A134,Высота,1)+1)-INDEX(Высота,MATCH('Ветровое давление'!A134,Высота,1)))))</f>
        <v>0.7027777777777783</v>
      </c>
      <c r="C134" s="73">
        <f>INDEX(w0__кПа,MATCH('Ветровое давление'!$H$3,Ветровые_районы,0))*$H$13*B134</f>
        <v>0.16866666666666677</v>
      </c>
      <c r="D134" s="112">
        <f t="shared" si="13"/>
        <v>0.23613333333333347</v>
      </c>
      <c r="E134" s="75">
        <f>INDEX(Значения_по_высоте_E,MATCH('Ветровое давление'!A134,Высота,1),MATCH('Ветровое давление'!$H$4,Тип_местности_для_K,0))+((INDEX(Значения_по_высоте_E,MATCH('Ветровое давление'!A134,Высота,1)+1,MATCH('Ветровое давление'!$H$4,Тип_местности_для_K,0))-INDEX(Значения_по_высоте_E,MATCH('Ветровое давление'!A134,Высота,1),MATCH('Ветровое давление'!$H$4,Тип_местности_для_K,0)))*(((A134-INDEX(Высота,MATCH('Ветровое давление'!A134,Высота,1))))/(INDEX(Высота,MATCH('Ветровое давление'!A134,Высота,1)+1)-INDEX(Высота,MATCH('Ветровое давление'!A134,Высота,1)))))</f>
        <v>1.0230555555555554</v>
      </c>
      <c r="F134" s="76">
        <f t="shared" si="15"/>
        <v>0.1156120981481482</v>
      </c>
      <c r="G134" s="83">
        <f t="shared" si="16"/>
        <v>0.16121588284496066</v>
      </c>
      <c r="H134" s="83">
        <f t="shared" si="17"/>
        <v>0.08728712711519772</v>
      </c>
      <c r="I134" s="82">
        <f t="shared" si="18"/>
        <v>0.08728712711519772</v>
      </c>
      <c r="J134" s="87">
        <f t="shared" si="19"/>
        <v>0.1222019779612768</v>
      </c>
      <c r="K134" s="88">
        <f t="shared" si="20"/>
        <v>0.2559537937818645</v>
      </c>
      <c r="L134" s="89">
        <f t="shared" si="21"/>
        <v>0.35833531129461027</v>
      </c>
      <c r="M134" s="93">
        <f t="shared" si="22"/>
        <v>0.023379629629629712</v>
      </c>
      <c r="N134" s="93">
        <f t="shared" si="23"/>
        <v>0.03543623067347192</v>
      </c>
      <c r="O134" s="93">
        <f t="shared" si="24"/>
        <v>0.03273148148148159</v>
      </c>
      <c r="P134" s="93">
        <f t="shared" si="25"/>
        <v>0.04961072294286069</v>
      </c>
    </row>
    <row r="135" spans="1:16" ht="0" customHeight="1" hidden="1">
      <c r="A135" s="69">
        <f t="shared" si="14"/>
        <v>12.777777777777802</v>
      </c>
      <c r="B135" s="71">
        <f>INDEX(Значения_по_высоте_k,MATCH('Ветровое давление'!A135,Высота,1),MATCH('Ветровое давление'!$H$4,Тип_местности_для_K,0))+((INDEX(Значения_по_высоте_k,MATCH('Ветровое давление'!A135,Высота,1)+1,MATCH('Ветровое давление'!$H$4,Тип_местности_для_K,0))-INDEX(Значения_по_высоте_k,MATCH('Ветровое давление'!A135,Высота,1),MATCH('Ветровое давление'!$H$4,Тип_местности_для_K,0)))*(((A135-INDEX(Высота,MATCH('Ветровое давление'!A135,Высота,1))))/(INDEX(Высота,MATCH('Ветровое давление'!A135,Высота,1)+1)-INDEX(Высота,MATCH('Ветровое давление'!A135,Высота,1)))))</f>
        <v>0.705555555555556</v>
      </c>
      <c r="C135" s="73">
        <f>INDEX(w0__кПа,MATCH('Ветровое давление'!$H$3,Ветровые_районы,0))*$H$13*B135</f>
        <v>0.16933333333333345</v>
      </c>
      <c r="D135" s="112">
        <f t="shared" si="13"/>
        <v>0.23706666666666681</v>
      </c>
      <c r="E135" s="75">
        <f>INDEX(Значения_по_высоте_E,MATCH('Ветровое давление'!A135,Высота,1),MATCH('Ветровое давление'!$H$4,Тип_местности_для_K,0))+((INDEX(Значения_по_высоте_E,MATCH('Ветровое давление'!A135,Высота,1)+1,MATCH('Ветровое давление'!$H$4,Тип_местности_для_K,0))-INDEX(Значения_по_высоте_E,MATCH('Ветровое давление'!A135,Высота,1),MATCH('Ветровое давление'!$H$4,Тип_местности_для_K,0)))*(((A135-INDEX(Высота,MATCH('Ветровое давление'!A135,Высота,1))))/(INDEX(Высота,MATCH('Ветровое давление'!A135,Высота,1)+1)-INDEX(Высота,MATCH('Ветровое давление'!A135,Высота,1)))))</f>
        <v>1.0211111111111109</v>
      </c>
      <c r="F135" s="76">
        <f t="shared" si="15"/>
        <v>0.11584845925925932</v>
      </c>
      <c r="G135" s="83">
        <f t="shared" si="16"/>
        <v>0.16154547780784392</v>
      </c>
      <c r="H135" s="83">
        <f t="shared" si="17"/>
        <v>0.08824632631426582</v>
      </c>
      <c r="I135" s="82">
        <f t="shared" si="18"/>
        <v>0.08824632631426582</v>
      </c>
      <c r="J135" s="87">
        <f t="shared" si="19"/>
        <v>0.12354485683997214</v>
      </c>
      <c r="K135" s="88">
        <f t="shared" si="20"/>
        <v>0.25757965964759927</v>
      </c>
      <c r="L135" s="89">
        <f t="shared" si="21"/>
        <v>0.36061152350663894</v>
      </c>
      <c r="M135" s="93">
        <f t="shared" si="22"/>
        <v>0.0234722222222223</v>
      </c>
      <c r="N135" s="93">
        <f t="shared" si="23"/>
        <v>0.035662045377046196</v>
      </c>
      <c r="O135" s="93">
        <f t="shared" si="24"/>
        <v>0.03286111111111122</v>
      </c>
      <c r="P135" s="93">
        <f t="shared" si="25"/>
        <v>0.04992686352786467</v>
      </c>
    </row>
    <row r="136" spans="1:16" ht="0" customHeight="1" hidden="1">
      <c r="A136" s="69">
        <f t="shared" si="14"/>
        <v>12.916666666666691</v>
      </c>
      <c r="B136" s="71">
        <f>INDEX(Значения_по_высоте_k,MATCH('Ветровое давление'!A136,Высота,1),MATCH('Ветровое давление'!$H$4,Тип_местности_для_K,0))+((INDEX(Значения_по_высоте_k,MATCH('Ветровое давление'!A136,Высота,1)+1,MATCH('Ветровое давление'!$H$4,Тип_местности_для_K,0))-INDEX(Значения_по_высоте_k,MATCH('Ветровое давление'!A136,Высота,1),MATCH('Ветровое давление'!$H$4,Тип_местности_для_K,0)))*(((A136-INDEX(Высота,MATCH('Ветровое давление'!A136,Высота,1))))/(INDEX(Высота,MATCH('Ветровое давление'!A136,Высота,1)+1)-INDEX(Высота,MATCH('Ветровое давление'!A136,Высота,1)))))</f>
        <v>0.7083333333333338</v>
      </c>
      <c r="C136" s="73">
        <f>INDEX(w0__кПа,MATCH('Ветровое давление'!$H$3,Ветровые_районы,0))*$H$13*B136</f>
        <v>0.1700000000000001</v>
      </c>
      <c r="D136" s="112">
        <f t="shared" si="13"/>
        <v>0.23800000000000013</v>
      </c>
      <c r="E136" s="75">
        <f>INDEX(Значения_по_высоте_E,MATCH('Ветровое давление'!A136,Высота,1),MATCH('Ветровое давление'!$H$4,Тип_местности_для_K,0))+((INDEX(Значения_по_высоте_E,MATCH('Ветровое давление'!A136,Высота,1)+1,MATCH('Ветровое давление'!$H$4,Тип_местности_для_K,0))-INDEX(Значения_по_высоте_E,MATCH('Ветровое давление'!A136,Высота,1),MATCH('Ветровое давление'!$H$4,Тип_местности_для_K,0)))*(((A136-INDEX(Высота,MATCH('Ветровое давление'!A136,Высота,1))))/(INDEX(Высота,MATCH('Ветровое давление'!A136,Высота,1)+1)-INDEX(Высота,MATCH('Ветровое давление'!A136,Высота,1)))))</f>
        <v>1.0191666666666663</v>
      </c>
      <c r="F136" s="76">
        <f t="shared" si="15"/>
        <v>0.11608308333333336</v>
      </c>
      <c r="G136" s="83">
        <f t="shared" si="16"/>
        <v>0.16187265055052746</v>
      </c>
      <c r="H136" s="83">
        <f t="shared" si="17"/>
        <v>0.08920552551333394</v>
      </c>
      <c r="I136" s="82">
        <f t="shared" si="18"/>
        <v>0.08920552551333394</v>
      </c>
      <c r="J136" s="87">
        <f t="shared" si="19"/>
        <v>0.1248877357186675</v>
      </c>
      <c r="K136" s="88">
        <f t="shared" si="20"/>
        <v>0.25920552551333403</v>
      </c>
      <c r="L136" s="89">
        <f t="shared" si="21"/>
        <v>0.3628877357186676</v>
      </c>
      <c r="M136" s="93">
        <f t="shared" si="22"/>
        <v>0.023564814814814896</v>
      </c>
      <c r="N136" s="93">
        <f t="shared" si="23"/>
        <v>0.03588786008062047</v>
      </c>
      <c r="O136" s="93">
        <f t="shared" si="24"/>
        <v>0.032990740740740855</v>
      </c>
      <c r="P136" s="93">
        <f t="shared" si="25"/>
        <v>0.05024300411286865</v>
      </c>
    </row>
    <row r="137" spans="1:16" ht="0" customHeight="1" hidden="1">
      <c r="A137" s="69">
        <f t="shared" si="14"/>
        <v>13.05555555555558</v>
      </c>
      <c r="B137" s="71">
        <f>INDEX(Значения_по_высоте_k,MATCH('Ветровое давление'!A137,Высота,1),MATCH('Ветровое давление'!$H$4,Тип_местности_для_K,0))+((INDEX(Значения_по_высоте_k,MATCH('Ветровое давление'!A137,Высота,1)+1,MATCH('Ветровое давление'!$H$4,Тип_местности_для_K,0))-INDEX(Значения_по_высоте_k,MATCH('Ветровое давление'!A137,Высота,1),MATCH('Ветровое давление'!$H$4,Тип_местности_для_K,0)))*(((A137-INDEX(Высота,MATCH('Ветровое давление'!A137,Высота,1))))/(INDEX(Высота,MATCH('Ветровое давление'!A137,Высота,1)+1)-INDEX(Высота,MATCH('Ветровое давление'!A137,Высота,1)))))</f>
        <v>0.7111111111111116</v>
      </c>
      <c r="C137" s="73">
        <f>INDEX(w0__кПа,MATCH('Ветровое давление'!$H$3,Ветровые_районы,0))*$H$13*B137</f>
        <v>0.17066666666666677</v>
      </c>
      <c r="D137" s="112">
        <f t="shared" si="13"/>
        <v>0.23893333333333347</v>
      </c>
      <c r="E137" s="75">
        <f>INDEX(Значения_по_высоте_E,MATCH('Ветровое давление'!A137,Высота,1),MATCH('Ветровое давление'!$H$4,Тип_местности_для_K,0))+((INDEX(Значения_по_высоте_E,MATCH('Ветровое давление'!A137,Высота,1)+1,MATCH('Ветровое давление'!$H$4,Тип_местности_для_K,0))-INDEX(Значения_по_высоте_E,MATCH('Ветровое давление'!A137,Высота,1),MATCH('Ветровое давление'!$H$4,Тип_местности_для_K,0)))*(((A137-INDEX(Высота,MATCH('Ветровое давление'!A137,Высота,1))))/(INDEX(Высота,MATCH('Ветровое давление'!A137,Высота,1)+1)-INDEX(Высота,MATCH('Ветровое давление'!A137,Высота,1)))))</f>
        <v>1.017222222222222</v>
      </c>
      <c r="F137" s="76">
        <f t="shared" si="15"/>
        <v>0.11631597037037042</v>
      </c>
      <c r="G137" s="83">
        <f t="shared" si="16"/>
        <v>0.1621974010730114</v>
      </c>
      <c r="H137" s="83">
        <f t="shared" si="17"/>
        <v>0.09016472471240203</v>
      </c>
      <c r="I137" s="82">
        <f t="shared" si="18"/>
        <v>0.09016472471240203</v>
      </c>
      <c r="J137" s="87">
        <f t="shared" si="19"/>
        <v>0.12623061459736284</v>
      </c>
      <c r="K137" s="88">
        <f t="shared" si="20"/>
        <v>0.2608313913790688</v>
      </c>
      <c r="L137" s="89">
        <f t="shared" si="21"/>
        <v>0.3651639479306963</v>
      </c>
      <c r="M137" s="93">
        <f t="shared" si="22"/>
        <v>0.02365740740740749</v>
      </c>
      <c r="N137" s="93">
        <f t="shared" si="23"/>
        <v>0.03611367478419474</v>
      </c>
      <c r="O137" s="93">
        <f t="shared" si="24"/>
        <v>0.03312037037037048</v>
      </c>
      <c r="P137" s="93">
        <f t="shared" si="25"/>
        <v>0.050559144697872635</v>
      </c>
    </row>
    <row r="138" spans="1:16" ht="0" customHeight="1" hidden="1">
      <c r="A138" s="69">
        <f t="shared" si="14"/>
        <v>13.19444444444447</v>
      </c>
      <c r="B138" s="71">
        <f>INDEX(Значения_по_высоте_k,MATCH('Ветровое давление'!A138,Высота,1),MATCH('Ветровое давление'!$H$4,Тип_местности_для_K,0))+((INDEX(Значения_по_высоте_k,MATCH('Ветровое давление'!A138,Высота,1)+1,MATCH('Ветровое давление'!$H$4,Тип_местности_для_K,0))-INDEX(Значения_по_высоте_k,MATCH('Ветровое давление'!A138,Высота,1),MATCH('Ветровое давление'!$H$4,Тип_местности_для_K,0)))*(((A138-INDEX(Высота,MATCH('Ветровое давление'!A138,Высота,1))))/(INDEX(Высота,MATCH('Ветровое давление'!A138,Высота,1)+1)-INDEX(Высота,MATCH('Ветровое давление'!A138,Высота,1)))))</f>
        <v>0.7138888888888895</v>
      </c>
      <c r="C138" s="73">
        <f>INDEX(w0__кПа,MATCH('Ветровое давление'!$H$3,Ветровые_районы,0))*$H$13*B138</f>
        <v>0.17133333333333348</v>
      </c>
      <c r="D138" s="112">
        <f t="shared" si="13"/>
        <v>0.23986666666666684</v>
      </c>
      <c r="E138" s="75">
        <f>INDEX(Значения_по_высоте_E,MATCH('Ветровое давление'!A138,Высота,1),MATCH('Ветровое давление'!$H$4,Тип_местности_для_K,0))+((INDEX(Значения_по_высоте_E,MATCH('Ветровое давление'!A138,Высота,1)+1,MATCH('Ветровое давление'!$H$4,Тип_местности_для_K,0))-INDEX(Значения_по_высоте_E,MATCH('Ветровое давление'!A138,Высота,1),MATCH('Ветровое давление'!$H$4,Тип_местности_для_K,0)))*(((A138-INDEX(Высота,MATCH('Ветровое давление'!A138,Высота,1))))/(INDEX(Высота,MATCH('Ветровое давление'!A138,Высота,1)+1)-INDEX(Высота,MATCH('Ветровое давление'!A138,Высота,1)))))</f>
        <v>1.0152777777777775</v>
      </c>
      <c r="F138" s="76">
        <f t="shared" si="15"/>
        <v>0.11654712037037045</v>
      </c>
      <c r="G138" s="83">
        <f t="shared" si="16"/>
        <v>0.16251972937529569</v>
      </c>
      <c r="H138" s="83">
        <f t="shared" si="17"/>
        <v>0.09112392391147014</v>
      </c>
      <c r="I138" s="82">
        <f t="shared" si="18"/>
        <v>0.09112392391147014</v>
      </c>
      <c r="J138" s="87">
        <f t="shared" si="19"/>
        <v>0.1275734934760582</v>
      </c>
      <c r="K138" s="88">
        <f t="shared" si="20"/>
        <v>0.2624572572448036</v>
      </c>
      <c r="L138" s="89">
        <f t="shared" si="21"/>
        <v>0.36744016014272507</v>
      </c>
      <c r="M138" s="93">
        <f t="shared" si="22"/>
        <v>0.023750000000000084</v>
      </c>
      <c r="N138" s="93">
        <f t="shared" si="23"/>
        <v>0.036339489487769015</v>
      </c>
      <c r="O138" s="93">
        <f t="shared" si="24"/>
        <v>0.03325000000000012</v>
      </c>
      <c r="P138" s="93">
        <f t="shared" si="25"/>
        <v>0.05087528528287663</v>
      </c>
    </row>
    <row r="139" spans="1:16" ht="0" customHeight="1" hidden="1">
      <c r="A139" s="69">
        <f t="shared" si="14"/>
        <v>13.333333333333359</v>
      </c>
      <c r="B139" s="71">
        <f>INDEX(Значения_по_высоте_k,MATCH('Ветровое давление'!A139,Высота,1),MATCH('Ветровое давление'!$H$4,Тип_местности_для_K,0))+((INDEX(Значения_по_высоте_k,MATCH('Ветровое давление'!A139,Высота,1)+1,MATCH('Ветровое давление'!$H$4,Тип_местности_для_K,0))-INDEX(Значения_по_высоте_k,MATCH('Ветровое давление'!A139,Высота,1),MATCH('Ветровое давление'!$H$4,Тип_местности_для_K,0)))*(((A139-INDEX(Высота,MATCH('Ветровое давление'!A139,Высота,1))))/(INDEX(Высота,MATCH('Ветровое давление'!A139,Высота,1)+1)-INDEX(Высота,MATCH('Ветровое давление'!A139,Высота,1)))))</f>
        <v>0.7166666666666672</v>
      </c>
      <c r="C139" s="73">
        <f>INDEX(w0__кПа,MATCH('Ветровое давление'!$H$3,Ветровые_районы,0))*$H$13*B139</f>
        <v>0.17200000000000013</v>
      </c>
      <c r="D139" s="112">
        <f t="shared" si="13"/>
        <v>0.24080000000000015</v>
      </c>
      <c r="E139" s="75">
        <f>INDEX(Значения_по_высоте_E,MATCH('Ветровое давление'!A139,Высота,1),MATCH('Ветровое давление'!$H$4,Тип_местности_для_K,0))+((INDEX(Значения_по_высоте_E,MATCH('Ветровое давление'!A139,Высота,1)+1,MATCH('Ветровое давление'!$H$4,Тип_местности_для_K,0))-INDEX(Значения_по_высоте_E,MATCH('Ветровое давление'!A139,Высота,1),MATCH('Ветровое давление'!$H$4,Тип_местности_для_K,0)))*(((A139-INDEX(Высота,MATCH('Ветровое давление'!A139,Высота,1))))/(INDEX(Высота,MATCH('Ветровое давление'!A139,Высота,1)+1)-INDEX(Высота,MATCH('Ветровое давление'!A139,Высота,1)))))</f>
        <v>1.013333333333333</v>
      </c>
      <c r="F139" s="76">
        <f t="shared" si="15"/>
        <v>0.11677653333333339</v>
      </c>
      <c r="G139" s="83">
        <f t="shared" si="16"/>
        <v>0.16283963545738026</v>
      </c>
      <c r="H139" s="83">
        <f t="shared" si="17"/>
        <v>0.09208312311053828</v>
      </c>
      <c r="I139" s="82">
        <f t="shared" si="18"/>
        <v>0.09208312311053828</v>
      </c>
      <c r="J139" s="87">
        <f t="shared" si="19"/>
        <v>0.1289163723547536</v>
      </c>
      <c r="K139" s="88">
        <f t="shared" si="20"/>
        <v>0.2640831231105384</v>
      </c>
      <c r="L139" s="89">
        <f t="shared" si="21"/>
        <v>0.36971637235475374</v>
      </c>
      <c r="M139" s="93">
        <f t="shared" si="22"/>
        <v>0.02384259259259268</v>
      </c>
      <c r="N139" s="93">
        <f t="shared" si="23"/>
        <v>0.0365653041913433</v>
      </c>
      <c r="O139" s="93">
        <f t="shared" si="24"/>
        <v>0.03337962962962975</v>
      </c>
      <c r="P139" s="93">
        <f t="shared" si="25"/>
        <v>0.05119142586788062</v>
      </c>
    </row>
    <row r="140" spans="1:16" ht="0" customHeight="1" hidden="1">
      <c r="A140" s="69">
        <f t="shared" si="14"/>
        <v>13.472222222222248</v>
      </c>
      <c r="B140" s="71">
        <f>INDEX(Значения_по_высоте_k,MATCH('Ветровое давление'!A140,Высота,1),MATCH('Ветровое давление'!$H$4,Тип_местности_для_K,0))+((INDEX(Значения_по_высоте_k,MATCH('Ветровое давление'!A140,Высота,1)+1,MATCH('Ветровое давление'!$H$4,Тип_местности_для_K,0))-INDEX(Значения_по_высоте_k,MATCH('Ветровое давление'!A140,Высота,1),MATCH('Ветровое давление'!$H$4,Тип_местности_для_K,0)))*(((A140-INDEX(Высота,MATCH('Ветровое давление'!A140,Высота,1))))/(INDEX(Высота,MATCH('Ветровое давление'!A140,Высота,1)+1)-INDEX(Высота,MATCH('Ветровое давление'!A140,Высота,1)))))</f>
        <v>0.719444444444445</v>
      </c>
      <c r="C140" s="73">
        <f>INDEX(w0__кПа,MATCH('Ветровое давление'!$H$3,Ветровые_районы,0))*$H$13*B140</f>
        <v>0.1726666666666668</v>
      </c>
      <c r="D140" s="112">
        <f t="shared" si="13"/>
        <v>0.2417333333333335</v>
      </c>
      <c r="E140" s="75">
        <f>INDEX(Значения_по_высоте_E,MATCH('Ветровое давление'!A140,Высота,1),MATCH('Ветровое давление'!$H$4,Тип_местности_для_K,0))+((INDEX(Значения_по_высоте_E,MATCH('Ветровое давление'!A140,Высота,1)+1,MATCH('Ветровое давление'!$H$4,Тип_местности_для_K,0))-INDEX(Значения_по_высоте_E,MATCH('Ветровое давление'!A140,Высота,1),MATCH('Ветровое давление'!$H$4,Тип_местности_для_K,0)))*(((A140-INDEX(Высота,MATCH('Ветровое давление'!A140,Высота,1))))/(INDEX(Высота,MATCH('Ветровое давление'!A140,Высота,1)+1)-INDEX(Высота,MATCH('Ветровое давление'!A140,Высота,1)))))</f>
        <v>1.0113888888888887</v>
      </c>
      <c r="F140" s="76">
        <f t="shared" si="15"/>
        <v>0.11700420925925933</v>
      </c>
      <c r="G140" s="83">
        <f t="shared" si="16"/>
        <v>0.1631571193192652</v>
      </c>
      <c r="H140" s="83">
        <f t="shared" si="17"/>
        <v>0.09304232230960637</v>
      </c>
      <c r="I140" s="82">
        <f t="shared" si="18"/>
        <v>0.09304232230960637</v>
      </c>
      <c r="J140" s="87">
        <f t="shared" si="19"/>
        <v>0.1302592512334489</v>
      </c>
      <c r="K140" s="88">
        <f t="shared" si="20"/>
        <v>0.26570898897627315</v>
      </c>
      <c r="L140" s="89">
        <f t="shared" si="21"/>
        <v>0.3719925845667824</v>
      </c>
      <c r="M140" s="93">
        <f t="shared" si="22"/>
        <v>0.023935185185185268</v>
      </c>
      <c r="N140" s="93">
        <f t="shared" si="23"/>
        <v>0.036791118894917575</v>
      </c>
      <c r="O140" s="93">
        <f t="shared" si="24"/>
        <v>0.03350925925925938</v>
      </c>
      <c r="P140" s="93">
        <f t="shared" si="25"/>
        <v>0.0515075664528846</v>
      </c>
    </row>
    <row r="141" spans="1:16" ht="0" customHeight="1" hidden="1">
      <c r="A141" s="69">
        <f t="shared" si="14"/>
        <v>13.611111111111137</v>
      </c>
      <c r="B141" s="71">
        <f>INDEX(Значения_по_высоте_k,MATCH('Ветровое давление'!A141,Высота,1),MATCH('Ветровое давление'!$H$4,Тип_местности_для_K,0))+((INDEX(Значения_по_высоте_k,MATCH('Ветровое давление'!A141,Высота,1)+1,MATCH('Ветровое давление'!$H$4,Тип_местности_для_K,0))-INDEX(Значения_по_высоте_k,MATCH('Ветровое давление'!A141,Высота,1),MATCH('Ветровое давление'!$H$4,Тип_местности_для_K,0)))*(((A141-INDEX(Высота,MATCH('Ветровое давление'!A141,Высота,1))))/(INDEX(Высота,MATCH('Ветровое давление'!A141,Высота,1)+1)-INDEX(Высота,MATCH('Ветровое давление'!A141,Высота,1)))))</f>
        <v>0.7222222222222228</v>
      </c>
      <c r="C141" s="73">
        <f>INDEX(w0__кПа,MATCH('Ветровое давление'!$H$3,Ветровые_районы,0))*$H$13*B141</f>
        <v>0.17333333333333345</v>
      </c>
      <c r="D141" s="112">
        <f t="shared" si="13"/>
        <v>0.2426666666666668</v>
      </c>
      <c r="E141" s="75">
        <f>INDEX(Значения_по_высоте_E,MATCH('Ветровое давление'!A141,Высота,1),MATCH('Ветровое давление'!$H$4,Тип_местности_для_K,0))+((INDEX(Значения_по_высоте_E,MATCH('Ветровое давление'!A141,Высота,1)+1,MATCH('Ветровое давление'!$H$4,Тип_местности_для_K,0))-INDEX(Значения_по_высоте_E,MATCH('Ветровое давление'!A141,Высота,1),MATCH('Ветровое давление'!$H$4,Тип_местности_для_K,0)))*(((A141-INDEX(Высота,MATCH('Ветровое давление'!A141,Высота,1))))/(INDEX(Высота,MATCH('Ветровое давление'!A141,Высота,1)+1)-INDEX(Высота,MATCH('Ветровое давление'!A141,Высота,1)))))</f>
        <v>1.0094444444444441</v>
      </c>
      <c r="F141" s="76">
        <f t="shared" si="15"/>
        <v>0.11723014814814821</v>
      </c>
      <c r="G141" s="83">
        <f t="shared" si="16"/>
        <v>0.16347218096095043</v>
      </c>
      <c r="H141" s="83">
        <f t="shared" si="17"/>
        <v>0.09400152150867448</v>
      </c>
      <c r="I141" s="82">
        <f t="shared" si="18"/>
        <v>0.09400152150867448</v>
      </c>
      <c r="J141" s="87">
        <f t="shared" si="19"/>
        <v>0.13160213011214428</v>
      </c>
      <c r="K141" s="88">
        <f t="shared" si="20"/>
        <v>0.2673348548420079</v>
      </c>
      <c r="L141" s="89">
        <f t="shared" si="21"/>
        <v>0.3742687967788111</v>
      </c>
      <c r="M141" s="93">
        <f t="shared" si="22"/>
        <v>0.024027777777777863</v>
      </c>
      <c r="N141" s="93">
        <f t="shared" si="23"/>
        <v>0.03701693359849185</v>
      </c>
      <c r="O141" s="93">
        <f t="shared" si="24"/>
        <v>0.033638888888889</v>
      </c>
      <c r="P141" s="93">
        <f t="shared" si="25"/>
        <v>0.051823707037888585</v>
      </c>
    </row>
    <row r="142" spans="1:16" ht="0" customHeight="1" hidden="1">
      <c r="A142" s="69">
        <f t="shared" si="14"/>
        <v>13.750000000000027</v>
      </c>
      <c r="B142" s="71">
        <f>INDEX(Значения_по_высоте_k,MATCH('Ветровое давление'!A142,Высота,1),MATCH('Ветровое давление'!$H$4,Тип_местности_для_K,0))+((INDEX(Значения_по_высоте_k,MATCH('Ветровое давление'!A142,Высота,1)+1,MATCH('Ветровое давление'!$H$4,Тип_местности_для_K,0))-INDEX(Значения_по_высоте_k,MATCH('Ветровое давление'!A142,Высота,1),MATCH('Ветровое давление'!$H$4,Тип_местности_для_K,0)))*(((A142-INDEX(Высота,MATCH('Ветровое давление'!A142,Высота,1))))/(INDEX(Высота,MATCH('Ветровое давление'!A142,Высота,1)+1)-INDEX(Высота,MATCH('Ветровое давление'!A142,Высота,1)))))</f>
        <v>0.7250000000000005</v>
      </c>
      <c r="C142" s="73">
        <f>INDEX(w0__кПа,MATCH('Ветровое давление'!$H$3,Ветровые_районы,0))*$H$13*B142</f>
        <v>0.17400000000000013</v>
      </c>
      <c r="D142" s="112">
        <f t="shared" si="13"/>
        <v>0.24360000000000015</v>
      </c>
      <c r="E142" s="75">
        <f>INDEX(Значения_по_высоте_E,MATCH('Ветровое давление'!A142,Высота,1),MATCH('Ветровое давление'!$H$4,Тип_местности_для_K,0))+((INDEX(Значения_по_высоте_E,MATCH('Ветровое давление'!A142,Высота,1)+1,MATCH('Ветровое давление'!$H$4,Тип_местности_для_K,0))-INDEX(Значения_по_высоте_E,MATCH('Ветровое давление'!A142,Высота,1),MATCH('Ветровое давление'!$H$4,Тип_местности_для_K,0)))*(((A142-INDEX(Высота,MATCH('Ветровое давление'!A142,Высота,1))))/(INDEX(Высота,MATCH('Ветровое давление'!A142,Высота,1)+1)-INDEX(Высота,MATCH('Ветровое давление'!A142,Высота,1)))))</f>
        <v>1.0074999999999996</v>
      </c>
      <c r="F142" s="76">
        <f t="shared" si="15"/>
        <v>0.11745435000000005</v>
      </c>
      <c r="G142" s="83">
        <f t="shared" si="16"/>
        <v>0.163784820382436</v>
      </c>
      <c r="H142" s="83">
        <f t="shared" si="17"/>
        <v>0.09496072070774259</v>
      </c>
      <c r="I142" s="82">
        <f t="shared" si="18"/>
        <v>0.09496072070774259</v>
      </c>
      <c r="J142" s="87">
        <f t="shared" si="19"/>
        <v>0.1329450089908396</v>
      </c>
      <c r="K142" s="88">
        <f t="shared" si="20"/>
        <v>0.2689607207077427</v>
      </c>
      <c r="L142" s="89">
        <f t="shared" si="21"/>
        <v>0.37654500899083976</v>
      </c>
      <c r="M142" s="93">
        <f t="shared" si="22"/>
        <v>0.02412037037037046</v>
      </c>
      <c r="N142" s="93">
        <f t="shared" si="23"/>
        <v>0.03724274830206612</v>
      </c>
      <c r="O142" s="93">
        <f t="shared" si="24"/>
        <v>0.033768518518518635</v>
      </c>
      <c r="P142" s="93">
        <f t="shared" si="25"/>
        <v>0.05213984762289257</v>
      </c>
    </row>
    <row r="143" spans="1:16" ht="0" customHeight="1" hidden="1">
      <c r="A143" s="69">
        <f t="shared" si="14"/>
        <v>13.888888888888916</v>
      </c>
      <c r="B143" s="71">
        <f>INDEX(Значения_по_высоте_k,MATCH('Ветровое давление'!A143,Высота,1),MATCH('Ветровое давление'!$H$4,Тип_местности_для_K,0))+((INDEX(Значения_по_высоте_k,MATCH('Ветровое давление'!A143,Высота,1)+1,MATCH('Ветровое давление'!$H$4,Тип_местности_для_K,0))-INDEX(Значения_по_высоте_k,MATCH('Ветровое давление'!A143,Высота,1),MATCH('Ветровое давление'!$H$4,Тип_местности_для_K,0)))*(((A143-INDEX(Высота,MATCH('Ветровое давление'!A143,Высота,1))))/(INDEX(Высота,MATCH('Ветровое давление'!A143,Высота,1)+1)-INDEX(Высота,MATCH('Ветровое давление'!A143,Высота,1)))))</f>
        <v>0.7277777777777783</v>
      </c>
      <c r="C143" s="73">
        <f>INDEX(w0__кПа,MATCH('Ветровое давление'!$H$3,Ветровые_районы,0))*$H$13*B143</f>
        <v>0.17466666666666678</v>
      </c>
      <c r="D143" s="112">
        <f t="shared" si="13"/>
        <v>0.24453333333333346</v>
      </c>
      <c r="E143" s="75">
        <f>INDEX(Значения_по_высоте_E,MATCH('Ветровое давление'!A143,Высота,1),MATCH('Ветровое давление'!$H$4,Тип_местности_для_K,0))+((INDEX(Значения_по_высоте_E,MATCH('Ветровое давление'!A143,Высота,1)+1,MATCH('Ветровое давление'!$H$4,Тип_местности_для_K,0))-INDEX(Значения_по_высоте_E,MATCH('Ветровое давление'!A143,Высота,1),MATCH('Ветровое давление'!$H$4,Тип_местности_для_K,0)))*(((A143-INDEX(Высота,MATCH('Ветровое давление'!A143,Высота,1))))/(INDEX(Высота,MATCH('Ветровое давление'!A143,Высота,1)+1)-INDEX(Высота,MATCH('Ветровое давление'!A143,Высота,1)))))</f>
        <v>1.0055555555555553</v>
      </c>
      <c r="F143" s="76">
        <f t="shared" si="15"/>
        <v>0.11767681481481486</v>
      </c>
      <c r="G143" s="83">
        <f t="shared" si="16"/>
        <v>0.1640950375837219</v>
      </c>
      <c r="H143" s="83">
        <f t="shared" si="17"/>
        <v>0.09591991990681069</v>
      </c>
      <c r="I143" s="82">
        <f t="shared" si="18"/>
        <v>0.09591991990681069</v>
      </c>
      <c r="J143" s="87">
        <f t="shared" si="19"/>
        <v>0.13428788786953497</v>
      </c>
      <c r="K143" s="88">
        <f t="shared" si="20"/>
        <v>0.27058658657347745</v>
      </c>
      <c r="L143" s="89">
        <f t="shared" si="21"/>
        <v>0.37882122120286843</v>
      </c>
      <c r="M143" s="93">
        <f t="shared" si="22"/>
        <v>0.024212962962963047</v>
      </c>
      <c r="N143" s="93">
        <f t="shared" si="23"/>
        <v>0.037468563005640394</v>
      </c>
      <c r="O143" s="93">
        <f t="shared" si="24"/>
        <v>0.03389814814814827</v>
      </c>
      <c r="P143" s="93">
        <f t="shared" si="25"/>
        <v>0.05245598820789655</v>
      </c>
    </row>
    <row r="144" spans="1:16" ht="0" customHeight="1" hidden="1">
      <c r="A144" s="69">
        <f t="shared" si="14"/>
        <v>14.027777777777805</v>
      </c>
      <c r="B144" s="71">
        <f>INDEX(Значения_по_высоте_k,MATCH('Ветровое давление'!A144,Высота,1),MATCH('Ветровое давление'!$H$4,Тип_местности_для_K,0))+((INDEX(Значения_по_высоте_k,MATCH('Ветровое давление'!A144,Высота,1)+1,MATCH('Ветровое давление'!$H$4,Тип_местности_для_K,0))-INDEX(Значения_по_высоте_k,MATCH('Ветровое давление'!A144,Высота,1),MATCH('Ветровое давление'!$H$4,Тип_местности_для_K,0)))*(((A144-INDEX(Высота,MATCH('Ветровое давление'!A144,Высота,1))))/(INDEX(Высота,MATCH('Ветровое давление'!A144,Высота,1)+1)-INDEX(Высота,MATCH('Ветровое давление'!A144,Высота,1)))))</f>
        <v>0.7305555555555561</v>
      </c>
      <c r="C144" s="73">
        <f>INDEX(w0__кПа,MATCH('Ветровое давление'!$H$3,Ветровые_районы,0))*$H$13*B144</f>
        <v>0.17533333333333345</v>
      </c>
      <c r="D144" s="112">
        <f t="shared" si="13"/>
        <v>0.2454666666666668</v>
      </c>
      <c r="E144" s="75">
        <f>INDEX(Значения_по_высоте_E,MATCH('Ветровое давление'!A144,Высота,1),MATCH('Ветровое давление'!$H$4,Тип_местности_для_K,0))+((INDEX(Значения_по_высоте_E,MATCH('Ветровое давление'!A144,Высота,1)+1,MATCH('Ветровое давление'!$H$4,Тип_местности_для_K,0))-INDEX(Значения_по_высоте_E,MATCH('Ветровое давление'!A144,Высота,1),MATCH('Ветровое давление'!$H$4,Тип_местности_для_K,0)))*(((A144-INDEX(Высота,MATCH('Ветровое давление'!A144,Высота,1))))/(INDEX(Высота,MATCH('Ветровое давление'!A144,Высота,1)+1)-INDEX(Высота,MATCH('Ветровое давление'!A144,Высота,1)))))</f>
        <v>1.0036111111111108</v>
      </c>
      <c r="F144" s="76">
        <f t="shared" si="15"/>
        <v>0.11789754259259265</v>
      </c>
      <c r="G144" s="83">
        <f t="shared" si="16"/>
        <v>0.16440283256480814</v>
      </c>
      <c r="H144" s="83">
        <f t="shared" si="17"/>
        <v>0.0968791191058788</v>
      </c>
      <c r="I144" s="82">
        <f t="shared" si="18"/>
        <v>0.0968791191058788</v>
      </c>
      <c r="J144" s="87">
        <f t="shared" si="19"/>
        <v>0.13563076674823032</v>
      </c>
      <c r="K144" s="88">
        <f t="shared" si="20"/>
        <v>0.27221245243921227</v>
      </c>
      <c r="L144" s="89">
        <f t="shared" si="21"/>
        <v>0.3810974334148971</v>
      </c>
      <c r="M144" s="93">
        <f t="shared" si="22"/>
        <v>0.02430555555555564</v>
      </c>
      <c r="N144" s="93">
        <f t="shared" si="23"/>
        <v>0.037694377709214674</v>
      </c>
      <c r="O144" s="93">
        <f t="shared" si="24"/>
        <v>0.03402777777777789</v>
      </c>
      <c r="P144" s="93">
        <f t="shared" si="25"/>
        <v>0.05277212879290053</v>
      </c>
    </row>
    <row r="145" spans="1:16" ht="0" customHeight="1" hidden="1">
      <c r="A145" s="69">
        <f t="shared" si="14"/>
        <v>14.166666666666694</v>
      </c>
      <c r="B145" s="71">
        <f>INDEX(Значения_по_высоте_k,MATCH('Ветровое давление'!A145,Высота,1),MATCH('Ветровое давление'!$H$4,Тип_местности_для_K,0))+((INDEX(Значения_по_высоте_k,MATCH('Ветровое давление'!A145,Высота,1)+1,MATCH('Ветровое давление'!$H$4,Тип_местности_для_K,0))-INDEX(Значения_по_высоте_k,MATCH('Ветровое давление'!A145,Высота,1),MATCH('Ветровое давление'!$H$4,Тип_местности_для_K,0)))*(((A145-INDEX(Высота,MATCH('Ветровое давление'!A145,Высота,1))))/(INDEX(Высота,MATCH('Ветровое давление'!A145,Высота,1)+1)-INDEX(Высота,MATCH('Ветровое давление'!A145,Высота,1)))))</f>
        <v>0.7333333333333338</v>
      </c>
      <c r="C145" s="73">
        <f>INDEX(w0__кПа,MATCH('Ветровое давление'!$H$3,Ветровые_районы,0))*$H$13*B145</f>
        <v>0.1760000000000001</v>
      </c>
      <c r="D145" s="112">
        <f t="shared" si="13"/>
        <v>0.24640000000000012</v>
      </c>
      <c r="E145" s="75">
        <f>INDEX(Значения_по_высоте_E,MATCH('Ветровое давление'!A145,Высота,1),MATCH('Ветровое давление'!$H$4,Тип_местности_для_K,0))+((INDEX(Значения_по_высоте_E,MATCH('Ветровое давление'!A145,Высота,1)+1,MATCH('Ветровое давление'!$H$4,Тип_местности_для_K,0))-INDEX(Значения_по_высоте_E,MATCH('Ветровое давление'!A145,Высота,1),MATCH('Ветровое давление'!$H$4,Тип_местности_для_K,0)))*(((A145-INDEX(Высота,MATCH('Ветровое давление'!A145,Высота,1))))/(INDEX(Высота,MATCH('Ветровое давление'!A145,Высота,1)+1)-INDEX(Высота,MATCH('Ветровое давление'!A145,Высота,1)))))</f>
        <v>1.0016666666666663</v>
      </c>
      <c r="F145" s="76">
        <f t="shared" si="15"/>
        <v>0.11811653333333336</v>
      </c>
      <c r="G145" s="83">
        <f t="shared" si="16"/>
        <v>0.1647082053256947</v>
      </c>
      <c r="H145" s="83">
        <f t="shared" si="17"/>
        <v>0.0978383183049469</v>
      </c>
      <c r="I145" s="82">
        <f t="shared" si="18"/>
        <v>0.0978383183049469</v>
      </c>
      <c r="J145" s="87">
        <f t="shared" si="19"/>
        <v>0.13697364562692566</v>
      </c>
      <c r="K145" s="88">
        <f t="shared" si="20"/>
        <v>0.273838318304947</v>
      </c>
      <c r="L145" s="89">
        <f t="shared" si="21"/>
        <v>0.3833736456269258</v>
      </c>
      <c r="M145" s="93">
        <f t="shared" si="22"/>
        <v>0.02439814814814823</v>
      </c>
      <c r="N145" s="93">
        <f t="shared" si="23"/>
        <v>0.03792019241278895</v>
      </c>
      <c r="O145" s="93">
        <f t="shared" si="24"/>
        <v>0.03415740740740752</v>
      </c>
      <c r="P145" s="93">
        <f t="shared" si="25"/>
        <v>0.05308826937790452</v>
      </c>
    </row>
    <row r="146" spans="1:16" ht="0" customHeight="1" hidden="1">
      <c r="A146" s="69">
        <f t="shared" si="14"/>
        <v>14.305555555555584</v>
      </c>
      <c r="B146" s="71">
        <f>INDEX(Значения_по_высоте_k,MATCH('Ветровое давление'!A146,Высота,1),MATCH('Ветровое давление'!$H$4,Тип_местности_для_K,0))+((INDEX(Значения_по_высоте_k,MATCH('Ветровое давление'!A146,Высота,1)+1,MATCH('Ветровое давление'!$H$4,Тип_местности_для_K,0))-INDEX(Значения_по_высоте_k,MATCH('Ветровое давление'!A146,Высота,1),MATCH('Ветровое давление'!$H$4,Тип_местности_для_K,0)))*(((A146-INDEX(Высота,MATCH('Ветровое давление'!A146,Высота,1))))/(INDEX(Высота,MATCH('Ветровое давление'!A146,Высота,1)+1)-INDEX(Высота,MATCH('Ветровое давление'!A146,Высота,1)))))</f>
        <v>0.7361111111111117</v>
      </c>
      <c r="C146" s="73">
        <f>INDEX(w0__кПа,MATCH('Ветровое давление'!$H$3,Ветровые_районы,0))*$H$13*B146</f>
        <v>0.1766666666666668</v>
      </c>
      <c r="D146" s="112">
        <f t="shared" si="13"/>
        <v>0.24733333333333352</v>
      </c>
      <c r="E146" s="75">
        <f>INDEX(Значения_по_высоте_E,MATCH('Ветровое давление'!A146,Высота,1),MATCH('Ветровое давление'!$H$4,Тип_местности_для_K,0))+((INDEX(Значения_по_высоте_E,MATCH('Ветровое давление'!A146,Высота,1)+1,MATCH('Ветровое давление'!$H$4,Тип_местности_для_K,0))-INDEX(Значения_по_высоте_E,MATCH('Ветровое давление'!A146,Высота,1),MATCH('Ветровое давление'!$H$4,Тип_местности_для_K,0)))*(((A146-INDEX(Высота,MATCH('Ветровое давление'!A146,Высота,1))))/(INDEX(Высота,MATCH('Ветровое давление'!A146,Высота,1)+1)-INDEX(Высота,MATCH('Ветровое давление'!A146,Высота,1)))))</f>
        <v>0.9997222222222218</v>
      </c>
      <c r="F146" s="76">
        <f t="shared" si="15"/>
        <v>0.11833378703703709</v>
      </c>
      <c r="G146" s="83">
        <f t="shared" si="16"/>
        <v>0.16501115586638165</v>
      </c>
      <c r="H146" s="83">
        <f t="shared" si="17"/>
        <v>0.09879751750401501</v>
      </c>
      <c r="I146" s="82">
        <f t="shared" si="18"/>
        <v>0.09879751750401501</v>
      </c>
      <c r="J146" s="87">
        <f t="shared" si="19"/>
        <v>0.138316524505621</v>
      </c>
      <c r="K146" s="88">
        <f t="shared" si="20"/>
        <v>0.2754641841706818</v>
      </c>
      <c r="L146" s="89">
        <f t="shared" si="21"/>
        <v>0.38564985783895456</v>
      </c>
      <c r="M146" s="93">
        <f t="shared" si="22"/>
        <v>0.024490740740740827</v>
      </c>
      <c r="N146" s="93">
        <f t="shared" si="23"/>
        <v>0.03814600711636322</v>
      </c>
      <c r="O146" s="93">
        <f t="shared" si="24"/>
        <v>0.03428703703703716</v>
      </c>
      <c r="P146" s="93">
        <f t="shared" si="25"/>
        <v>0.05340440996290851</v>
      </c>
    </row>
    <row r="147" spans="1:16" ht="0" customHeight="1" hidden="1">
      <c r="A147" s="69">
        <f t="shared" si="14"/>
        <v>14.444444444444473</v>
      </c>
      <c r="B147" s="71">
        <f>INDEX(Значения_по_высоте_k,MATCH('Ветровое давление'!A147,Высота,1),MATCH('Ветровое давление'!$H$4,Тип_местности_для_K,0))+((INDEX(Значения_по_высоте_k,MATCH('Ветровое давление'!A147,Высота,1)+1,MATCH('Ветровое давление'!$H$4,Тип_местности_для_K,0))-INDEX(Значения_по_высоте_k,MATCH('Ветровое давление'!A147,Высота,1),MATCH('Ветровое давление'!$H$4,Тип_местности_для_K,0)))*(((A147-INDEX(Высота,MATCH('Ветровое давление'!A147,Высота,1))))/(INDEX(Высота,MATCH('Ветровое давление'!A147,Высота,1)+1)-INDEX(Высота,MATCH('Ветровое давление'!A147,Высота,1)))))</f>
        <v>0.7388888888888895</v>
      </c>
      <c r="C147" s="73">
        <f>INDEX(w0__кПа,MATCH('Ветровое давление'!$H$3,Ветровые_районы,0))*$H$13*B147</f>
        <v>0.17733333333333348</v>
      </c>
      <c r="D147" s="112">
        <f t="shared" si="13"/>
        <v>0.24826666666666686</v>
      </c>
      <c r="E147" s="75">
        <f>INDEX(Значения_по_высоте_E,MATCH('Ветровое давление'!A147,Высота,1),MATCH('Ветровое давление'!$H$4,Тип_местности_для_K,0))+((INDEX(Значения_по_высоте_E,MATCH('Ветровое давление'!A147,Высота,1)+1,MATCH('Ветровое давление'!$H$4,Тип_местности_для_K,0))-INDEX(Значения_по_высоте_E,MATCH('Ветровое давление'!A147,Высота,1),MATCH('Ветровое давление'!$H$4,Тип_местности_для_K,0)))*(((A147-INDEX(Высота,MATCH('Ветровое давление'!A147,Высота,1))))/(INDEX(Высота,MATCH('Ветровое давление'!A147,Высота,1)+1)-INDEX(Высота,MATCH('Ветровое давление'!A147,Высота,1)))))</f>
        <v>0.9977777777777774</v>
      </c>
      <c r="F147" s="76">
        <f t="shared" si="15"/>
        <v>0.11854930370370377</v>
      </c>
      <c r="G147" s="83">
        <f t="shared" si="16"/>
        <v>0.16531168418686892</v>
      </c>
      <c r="H147" s="83">
        <f t="shared" si="17"/>
        <v>0.09975671670308311</v>
      </c>
      <c r="I147" s="82">
        <f t="shared" si="18"/>
        <v>0.09975671670308311</v>
      </c>
      <c r="J147" s="87">
        <f t="shared" si="19"/>
        <v>0.13965940338431634</v>
      </c>
      <c r="K147" s="88">
        <f t="shared" si="20"/>
        <v>0.2770900500364166</v>
      </c>
      <c r="L147" s="89">
        <f t="shared" si="21"/>
        <v>0.38792607005098323</v>
      </c>
      <c r="M147" s="93">
        <f t="shared" si="22"/>
        <v>0.024583333333333426</v>
      </c>
      <c r="N147" s="93">
        <f t="shared" si="23"/>
        <v>0.03837182181993749</v>
      </c>
      <c r="O147" s="93">
        <f t="shared" si="24"/>
        <v>0.03441666666666679</v>
      </c>
      <c r="P147" s="93">
        <f t="shared" si="25"/>
        <v>0.0537205505479125</v>
      </c>
    </row>
    <row r="148" spans="1:16" ht="0" customHeight="1" hidden="1">
      <c r="A148" s="69">
        <f t="shared" si="14"/>
        <v>14.583333333333362</v>
      </c>
      <c r="B148" s="71">
        <f>INDEX(Значения_по_высоте_k,MATCH('Ветровое давление'!A148,Высота,1),MATCH('Ветровое давление'!$H$4,Тип_местности_для_K,0))+((INDEX(Значения_по_высоте_k,MATCH('Ветровое давление'!A148,Высота,1)+1,MATCH('Ветровое давление'!$H$4,Тип_местности_для_K,0))-INDEX(Значения_по_высоте_k,MATCH('Ветровое давление'!A148,Высота,1),MATCH('Ветровое давление'!$H$4,Тип_местности_для_K,0)))*(((A148-INDEX(Высота,MATCH('Ветровое давление'!A148,Высота,1))))/(INDEX(Высота,MATCH('Ветровое давление'!A148,Высота,1)+1)-INDEX(Высота,MATCH('Ветровое давление'!A148,Высота,1)))))</f>
        <v>0.7416666666666673</v>
      </c>
      <c r="C148" s="73">
        <f>INDEX(w0__кПа,MATCH('Ветровое давление'!$H$3,Ветровые_районы,0))*$H$13*B148</f>
        <v>0.17800000000000013</v>
      </c>
      <c r="D148" s="112">
        <f t="shared" si="13"/>
        <v>0.24920000000000017</v>
      </c>
      <c r="E148" s="75">
        <f>INDEX(Значения_по_высоте_E,MATCH('Ветровое давление'!A148,Высота,1),MATCH('Ветровое давление'!$H$4,Тип_местности_для_K,0))+((INDEX(Значения_по_высоте_E,MATCH('Ветровое давление'!A148,Высота,1)+1,MATCH('Ветровое давление'!$H$4,Тип_местности_для_K,0))-INDEX(Значения_по_высоте_E,MATCH('Ветровое давление'!A148,Высота,1),MATCH('Ветровое давление'!$H$4,Тип_местности_для_K,0)))*(((A148-INDEX(Высота,MATCH('Ветровое давление'!A148,Высота,1))))/(INDEX(Высота,MATCH('Ветровое давление'!A148,Высота,1)+1)-INDEX(Высота,MATCH('Ветровое давление'!A148,Высота,1)))))</f>
        <v>0.995833333333333</v>
      </c>
      <c r="F148" s="76">
        <f t="shared" si="15"/>
        <v>0.1187630833333334</v>
      </c>
      <c r="G148" s="83">
        <f t="shared" si="16"/>
        <v>0.16560979028715647</v>
      </c>
      <c r="H148" s="83">
        <f t="shared" si="17"/>
        <v>0.10071591590215122</v>
      </c>
      <c r="I148" s="82">
        <f t="shared" si="18"/>
        <v>0.10071591590215122</v>
      </c>
      <c r="J148" s="87">
        <f t="shared" si="19"/>
        <v>0.1410022822630117</v>
      </c>
      <c r="K148" s="88">
        <f t="shared" si="20"/>
        <v>0.27871591590215133</v>
      </c>
      <c r="L148" s="89">
        <f t="shared" si="21"/>
        <v>0.3902022822630119</v>
      </c>
      <c r="M148" s="93">
        <f t="shared" si="22"/>
        <v>0.024675925925926014</v>
      </c>
      <c r="N148" s="93">
        <f t="shared" si="23"/>
        <v>0.038597636523511766</v>
      </c>
      <c r="O148" s="93">
        <f t="shared" si="24"/>
        <v>0.03454629629629642</v>
      </c>
      <c r="P148" s="93">
        <f t="shared" si="25"/>
        <v>0.05403669113291648</v>
      </c>
    </row>
    <row r="149" spans="1:16" ht="0" customHeight="1" hidden="1">
      <c r="A149" s="69">
        <f t="shared" si="14"/>
        <v>14.722222222222252</v>
      </c>
      <c r="B149" s="71">
        <f>INDEX(Значения_по_высоте_k,MATCH('Ветровое давление'!A149,Высота,1),MATCH('Ветровое давление'!$H$4,Тип_местности_для_K,0))+((INDEX(Значения_по_высоте_k,MATCH('Ветровое давление'!A149,Высота,1)+1,MATCH('Ветровое давление'!$H$4,Тип_местности_для_K,0))-INDEX(Значения_по_высоте_k,MATCH('Ветровое давление'!A149,Высота,1),MATCH('Ветровое давление'!$H$4,Тип_местности_для_K,0)))*(((A149-INDEX(Высота,MATCH('Ветровое давление'!A149,Высота,1))))/(INDEX(Высота,MATCH('Ветровое давление'!A149,Высота,1)+1)-INDEX(Высота,MATCH('Ветровое давление'!A149,Высота,1)))))</f>
        <v>0.744444444444445</v>
      </c>
      <c r="C149" s="73">
        <f>INDEX(w0__кПа,MATCH('Ветровое давление'!$H$3,Ветровые_районы,0))*$H$13*B149</f>
        <v>0.1786666666666668</v>
      </c>
      <c r="D149" s="112">
        <f t="shared" si="13"/>
        <v>0.25013333333333354</v>
      </c>
      <c r="E149" s="75">
        <f>INDEX(Значения_по_высоте_E,MATCH('Ветровое давление'!A149,Высота,1),MATCH('Ветровое давление'!$H$4,Тип_местности_для_K,0))+((INDEX(Значения_по_высоте_E,MATCH('Ветровое давление'!A149,Высота,1)+1,MATCH('Ветровое давление'!$H$4,Тип_местности_для_K,0))-INDEX(Значения_по_высоте_E,MATCH('Ветровое давление'!A149,Высота,1),MATCH('Ветровое давление'!$H$4,Тип_местности_для_K,0)))*(((A149-INDEX(Высота,MATCH('Ветровое давление'!A149,Высота,1))))/(INDEX(Высота,MATCH('Ветровое давление'!A149,Высота,1)+1)-INDEX(Высота,MATCH('Ветровое давление'!A149,Высота,1)))))</f>
        <v>0.9938888888888885</v>
      </c>
      <c r="F149" s="76">
        <f t="shared" si="15"/>
        <v>0.11897512592592598</v>
      </c>
      <c r="G149" s="83">
        <f t="shared" si="16"/>
        <v>0.16590547416724438</v>
      </c>
      <c r="H149" s="83">
        <f t="shared" si="17"/>
        <v>0.10167511510121933</v>
      </c>
      <c r="I149" s="82">
        <f t="shared" si="18"/>
        <v>0.10167511510121933</v>
      </c>
      <c r="J149" s="87">
        <f t="shared" si="19"/>
        <v>0.14234516114170706</v>
      </c>
      <c r="K149" s="88">
        <f t="shared" si="20"/>
        <v>0.28034178176788616</v>
      </c>
      <c r="L149" s="89">
        <f t="shared" si="21"/>
        <v>0.3924784944750406</v>
      </c>
      <c r="M149" s="93">
        <f t="shared" si="22"/>
        <v>0.024768518518518606</v>
      </c>
      <c r="N149" s="93">
        <f t="shared" si="23"/>
        <v>0.038823451227086046</v>
      </c>
      <c r="O149" s="93">
        <f t="shared" si="24"/>
        <v>0.034675925925926054</v>
      </c>
      <c r="P149" s="93">
        <f t="shared" si="25"/>
        <v>0.05435283171792046</v>
      </c>
    </row>
    <row r="150" spans="1:16" ht="0" customHeight="1" hidden="1">
      <c r="A150" s="69">
        <f t="shared" si="14"/>
        <v>14.861111111111141</v>
      </c>
      <c r="B150" s="71">
        <f>INDEX(Значения_по_высоте_k,MATCH('Ветровое давление'!A150,Высота,1),MATCH('Ветровое давление'!$H$4,Тип_местности_для_K,0))+((INDEX(Значения_по_высоте_k,MATCH('Ветровое давление'!A150,Высота,1)+1,MATCH('Ветровое давление'!$H$4,Тип_местности_для_K,0))-INDEX(Значения_по_высоте_k,MATCH('Ветровое давление'!A150,Высота,1),MATCH('Ветровое давление'!$H$4,Тип_местности_для_K,0)))*(((A150-INDEX(Высота,MATCH('Ветровое давление'!A150,Высота,1))))/(INDEX(Высота,MATCH('Ветровое давление'!A150,Высота,1)+1)-INDEX(Высота,MATCH('Ветровое давление'!A150,Высота,1)))))</f>
        <v>0.7472222222222228</v>
      </c>
      <c r="C150" s="73">
        <f>INDEX(w0__кПа,MATCH('Ветровое давление'!$H$3,Ветровые_районы,0))*$H$13*B150</f>
        <v>0.17933333333333346</v>
      </c>
      <c r="D150" s="112">
        <f t="shared" si="13"/>
        <v>0.2510666666666668</v>
      </c>
      <c r="E150" s="75">
        <f>INDEX(Значения_по_высоте_E,MATCH('Ветровое давление'!A150,Высота,1),MATCH('Ветровое давление'!$H$4,Тип_местности_для_K,0))+((INDEX(Значения_по_высоте_E,MATCH('Ветровое давление'!A150,Высота,1)+1,MATCH('Ветровое давление'!$H$4,Тип_местности_для_K,0))-INDEX(Значения_по_высоте_E,MATCH('Ветровое давление'!A150,Высота,1),MATCH('Ветровое давление'!$H$4,Тип_местности_для_K,0)))*(((A150-INDEX(Высота,MATCH('Ветровое давление'!A150,Высота,1))))/(INDEX(Высота,MATCH('Ветровое давление'!A150,Высота,1)+1)-INDEX(Высота,MATCH('Ветровое давление'!A150,Высота,1)))))</f>
        <v>0.9919444444444441</v>
      </c>
      <c r="F150" s="76">
        <f t="shared" si="15"/>
        <v>0.11918543148148153</v>
      </c>
      <c r="G150" s="83">
        <f t="shared" si="16"/>
        <v>0.16619873582713263</v>
      </c>
      <c r="H150" s="83">
        <f t="shared" si="17"/>
        <v>0.10263431430028745</v>
      </c>
      <c r="I150" s="82">
        <f t="shared" si="18"/>
        <v>0.10263431430028745</v>
      </c>
      <c r="J150" s="87">
        <f t="shared" si="19"/>
        <v>0.14368804002040242</v>
      </c>
      <c r="K150" s="88">
        <f t="shared" si="20"/>
        <v>0.2819676476336209</v>
      </c>
      <c r="L150" s="89">
        <f t="shared" si="21"/>
        <v>0.39475470668706925</v>
      </c>
      <c r="M150" s="93">
        <f t="shared" si="22"/>
        <v>0.0248611111111112</v>
      </c>
      <c r="N150" s="93">
        <f t="shared" si="23"/>
        <v>0.039049265930660326</v>
      </c>
      <c r="O150" s="93">
        <f t="shared" si="24"/>
        <v>0.03480555555555567</v>
      </c>
      <c r="P150" s="93">
        <f t="shared" si="25"/>
        <v>0.054668972302924446</v>
      </c>
    </row>
    <row r="151" spans="1:16" ht="0" customHeight="1" hidden="1">
      <c r="A151" s="69">
        <f t="shared" si="14"/>
        <v>15.00000000000003</v>
      </c>
      <c r="B151" s="71">
        <f>INDEX(Значения_по_высоте_k,MATCH('Ветровое давление'!A151,Высота,1),MATCH('Ветровое давление'!$H$4,Тип_местности_для_K,0))+((INDEX(Значения_по_высоте_k,MATCH('Ветровое давление'!A151,Высота,1)+1,MATCH('Ветровое давление'!$H$4,Тип_местности_для_K,0))-INDEX(Значения_по_высоте_k,MATCH('Ветровое давление'!A151,Высота,1),MATCH('Ветровое давление'!$H$4,Тип_местности_для_K,0)))*(((A151-INDEX(Высота,MATCH('Ветровое давление'!A151,Высота,1))))/(INDEX(Высота,MATCH('Ветровое давление'!A151,Высота,1)+1)-INDEX(Высота,MATCH('Ветровое давление'!A151,Высота,1)))))</f>
        <v>0.7500000000000006</v>
      </c>
      <c r="C151" s="73">
        <f>INDEX(w0__кПа,MATCH('Ветровое давление'!$H$3,Ветровые_районы,0))*$H$13*B151</f>
        <v>0.18000000000000013</v>
      </c>
      <c r="D151" s="112">
        <f t="shared" si="13"/>
        <v>0.25200000000000017</v>
      </c>
      <c r="E151" s="75">
        <f>INDEX(Значения_по_высоте_E,MATCH('Ветровое давление'!A151,Высота,1),MATCH('Ветровое давление'!$H$4,Тип_местности_для_K,0))+((INDEX(Значения_по_высоте_E,MATCH('Ветровое давление'!A151,Высота,1)+1,MATCH('Ветровое давление'!$H$4,Тип_местности_для_K,0))-INDEX(Значения_по_высоте_E,MATCH('Ветровое давление'!A151,Высота,1),MATCH('Ветровое давление'!$H$4,Тип_местности_для_K,0)))*(((A151-INDEX(Высота,MATCH('Ветровое давление'!A151,Высота,1))))/(INDEX(Высота,MATCH('Ветровое давление'!A151,Высота,1)+1)-INDEX(Высота,MATCH('Ветровое давление'!A151,Высота,1)))))</f>
        <v>0.9899999999999997</v>
      </c>
      <c r="F151" s="76">
        <f t="shared" si="15"/>
        <v>0.11939400000000006</v>
      </c>
      <c r="G151" s="83">
        <f t="shared" si="16"/>
        <v>0.1664895752668212</v>
      </c>
      <c r="H151" s="83">
        <f t="shared" si="17"/>
        <v>0.10359351349935557</v>
      </c>
      <c r="I151" s="82">
        <f t="shared" si="18"/>
        <v>0.10359351349935557</v>
      </c>
      <c r="J151" s="87">
        <f t="shared" si="19"/>
        <v>0.14503091889909778</v>
      </c>
      <c r="K151" s="88">
        <f t="shared" si="20"/>
        <v>0.2835935134993557</v>
      </c>
      <c r="L151" s="89">
        <f t="shared" si="21"/>
        <v>0.3970309188990979</v>
      </c>
      <c r="M151" s="93">
        <f t="shared" si="22"/>
        <v>0.024953703703703794</v>
      </c>
      <c r="N151" s="93">
        <f t="shared" si="23"/>
        <v>0.0392750806342346</v>
      </c>
      <c r="O151" s="93">
        <f t="shared" si="24"/>
        <v>0.034935185185185305</v>
      </c>
      <c r="P151" s="93">
        <f t="shared" si="25"/>
        <v>0.054985112887928435</v>
      </c>
    </row>
    <row r="152" spans="1:16" ht="0" customHeight="1" hidden="1">
      <c r="A152" s="69">
        <f t="shared" si="14"/>
        <v>15.13888888888892</v>
      </c>
      <c r="B152" s="71">
        <f>INDEX(Значения_по_высоте_k,MATCH('Ветровое давление'!A152,Высота,1),MATCH('Ветровое давление'!$H$4,Тип_местности_для_K,0))+((INDEX(Значения_по_высоте_k,MATCH('Ветровое давление'!A152,Высота,1)+1,MATCH('Ветровое давление'!$H$4,Тип_местности_для_K,0))-INDEX(Значения_по_высоте_k,MATCH('Ветровое давление'!A152,Высота,1),MATCH('Ветровое давление'!$H$4,Тип_местности_для_K,0)))*(((A152-INDEX(Высота,MATCH('Ветровое давление'!A152,Высота,1))))/(INDEX(Высота,MATCH('Ветровое давление'!A152,Высота,1)+1)-INDEX(Высота,MATCH('Ветровое давление'!A152,Высота,1)))))</f>
        <v>0.7527777777777784</v>
      </c>
      <c r="C152" s="73">
        <f>INDEX(w0__кПа,MATCH('Ветровое давление'!$H$3,Ветровые_районы,0))*$H$13*B152</f>
        <v>0.1806666666666668</v>
      </c>
      <c r="D152" s="112">
        <f t="shared" si="13"/>
        <v>0.2529333333333335</v>
      </c>
      <c r="E152" s="75">
        <f>INDEX(Значения_по_высоте_E,MATCH('Ветровое давление'!A152,Высота,1),MATCH('Ветровое давление'!$H$4,Тип_местности_для_K,0))+((INDEX(Значения_по_высоте_E,MATCH('Ветровое давление'!A152,Высота,1)+1,MATCH('Ветровое давление'!$H$4,Тип_местности_для_K,0))-INDEX(Значения_по_высоте_E,MATCH('Ветровое давление'!A152,Высота,1),MATCH('Ветровое давление'!$H$4,Тип_местности_для_K,0)))*(((A152-INDEX(Высота,MATCH('Ветровое давление'!A152,Высота,1))))/(INDEX(Высота,MATCH('Ветровое давление'!A152,Высота,1)+1)-INDEX(Высота,MATCH('Ветровое давление'!A152,Высота,1)))))</f>
        <v>0.9880555555555551</v>
      </c>
      <c r="F152" s="76">
        <f t="shared" si="15"/>
        <v>0.11960083148148154</v>
      </c>
      <c r="G152" s="83">
        <f t="shared" si="16"/>
        <v>0.16677799248631014</v>
      </c>
      <c r="H152" s="83">
        <f t="shared" si="17"/>
        <v>0.10455271269842366</v>
      </c>
      <c r="I152" s="82">
        <f t="shared" si="18"/>
        <v>0.10455271269842366</v>
      </c>
      <c r="J152" s="87">
        <f t="shared" si="19"/>
        <v>0.1463737977777931</v>
      </c>
      <c r="K152" s="88">
        <f t="shared" si="20"/>
        <v>0.28521937936509045</v>
      </c>
      <c r="L152" s="89">
        <f t="shared" si="21"/>
        <v>0.3993071311111266</v>
      </c>
      <c r="M152" s="93">
        <f t="shared" si="22"/>
        <v>5.435651928564768E-15</v>
      </c>
      <c r="N152" s="93">
        <f t="shared" si="23"/>
        <v>8.563975714340167E-15</v>
      </c>
      <c r="O152" s="93">
        <f t="shared" si="24"/>
        <v>7.609912699990674E-15</v>
      </c>
      <c r="P152" s="93">
        <f t="shared" si="25"/>
        <v>1.1989566000076233E-14</v>
      </c>
    </row>
    <row r="153" spans="1:16" ht="0" customHeight="1" hidden="1">
      <c r="A153" s="69">
        <f t="shared" si="14"/>
        <v>15.277777777777809</v>
      </c>
      <c r="B153" s="71">
        <f>INDEX(Значения_по_высоте_k,MATCH('Ветровое давление'!A153,Высота,1),MATCH('Ветровое давление'!$H$4,Тип_местности_для_K,0))+((INDEX(Значения_по_высоте_k,MATCH('Ветровое давление'!A153,Высота,1)+1,MATCH('Ветровое давление'!$H$4,Тип_местности_для_K,0))-INDEX(Значения_по_высоте_k,MATCH('Ветровое давление'!A153,Высота,1),MATCH('Ветровое давление'!$H$4,Тип_местности_для_K,0)))*(((A153-INDEX(Высота,MATCH('Ветровое давление'!A153,Высота,1))))/(INDEX(Высота,MATCH('Ветровое давление'!A153,Высота,1)+1)-INDEX(Высота,MATCH('Ветровое давление'!A153,Высота,1)))))</f>
        <v>0.7555555555555562</v>
      </c>
      <c r="C153" s="73">
        <f>INDEX(w0__кПа,MATCH('Ветровое давление'!$H$3,Ветровые_районы,0))*$H$13*B153</f>
        <v>0.18133333333333349</v>
      </c>
      <c r="D153" s="112">
        <f t="shared" si="13"/>
        <v>0.25386666666666685</v>
      </c>
      <c r="E153" s="75">
        <f>INDEX(Значения_по_высоте_E,MATCH('Ветровое давление'!A153,Высота,1),MATCH('Ветровое давление'!$H$4,Тип_местности_для_K,0))+((INDEX(Значения_по_высоте_E,MATCH('Ветровое давление'!A153,Высота,1)+1,MATCH('Ветровое давление'!$H$4,Тип_местности_для_K,0))-INDEX(Значения_по_высоте_E,MATCH('Ветровое давление'!A153,Высота,1),MATCH('Ветровое давление'!$H$4,Тип_местности_для_K,0)))*(((A153-INDEX(Высота,MATCH('Ветровое давление'!A153,Высота,1))))/(INDEX(Высота,MATCH('Ветровое давление'!A153,Высота,1)+1)-INDEX(Высота,MATCH('Ветровое давление'!A153,Высота,1)))))</f>
        <v>0.9861111111111107</v>
      </c>
      <c r="F153" s="76">
        <f t="shared" si="15"/>
        <v>0.11980592592592598</v>
      </c>
      <c r="G153" s="83">
        <f t="shared" si="16"/>
        <v>0.16706398748559936</v>
      </c>
      <c r="H153" s="83">
        <f t="shared" si="17"/>
        <v>0.10551191189749176</v>
      </c>
      <c r="I153" s="82">
        <f t="shared" si="18"/>
        <v>0.10551191189749176</v>
      </c>
      <c r="J153" s="87">
        <f t="shared" si="19"/>
        <v>0.14771667665648847</v>
      </c>
      <c r="K153" s="88">
        <f t="shared" si="20"/>
        <v>0.2868452452308252</v>
      </c>
      <c r="L153" s="89">
        <f t="shared" si="21"/>
        <v>0.4015833433231553</v>
      </c>
      <c r="M153" s="93">
        <f t="shared" si="22"/>
        <v>0.02513888888888898</v>
      </c>
      <c r="N153" s="93">
        <f t="shared" si="23"/>
        <v>0.039726710041383145</v>
      </c>
      <c r="O153" s="93">
        <f t="shared" si="24"/>
        <v>0.03519444444444457</v>
      </c>
      <c r="P153" s="93">
        <f t="shared" si="25"/>
        <v>0.055617394057936406</v>
      </c>
    </row>
    <row r="154" spans="1:16" ht="0" customHeight="1" hidden="1">
      <c r="A154" s="69">
        <f t="shared" si="14"/>
        <v>15.416666666666698</v>
      </c>
      <c r="B154" s="71">
        <f>INDEX(Значения_по_высоте_k,MATCH('Ветровое давление'!A154,Высота,1),MATCH('Ветровое давление'!$H$4,Тип_местности_для_K,0))+((INDEX(Значения_по_высоте_k,MATCH('Ветровое давление'!A154,Высота,1)+1,MATCH('Ветровое давление'!$H$4,Тип_местности_для_K,0))-INDEX(Значения_по_высоте_k,MATCH('Ветровое давление'!A154,Высота,1),MATCH('Ветровое давление'!$H$4,Тип_местности_для_K,0)))*(((A154-INDEX(Высота,MATCH('Ветровое давление'!A154,Высота,1))))/(INDEX(Высота,MATCH('Ветровое давление'!A154,Высота,1)+1)-INDEX(Высота,MATCH('Ветровое давление'!A154,Высота,1)))))</f>
        <v>0.758333333333334</v>
      </c>
      <c r="C154" s="73">
        <f>INDEX(w0__кПа,MATCH('Ветровое давление'!$H$3,Ветровые_районы,0))*$H$13*B154</f>
        <v>0.18200000000000013</v>
      </c>
      <c r="D154" s="112">
        <f t="shared" si="13"/>
        <v>0.2548000000000002</v>
      </c>
      <c r="E154" s="75">
        <f>INDEX(Значения_по_высоте_E,MATCH('Ветровое давление'!A154,Высота,1),MATCH('Ветровое давление'!$H$4,Тип_местности_для_K,0))+((INDEX(Значения_по_высоте_E,MATCH('Ветровое давление'!A154,Высота,1)+1,MATCH('Ветровое давление'!$H$4,Тип_местности_для_K,0))-INDEX(Значения_по_высоте_E,MATCH('Ветровое давление'!A154,Высота,1),MATCH('Ветровое давление'!$H$4,Тип_местности_для_K,0)))*(((A154-INDEX(Высота,MATCH('Ветровое давление'!A154,Высота,1))))/(INDEX(Высота,MATCH('Ветровое давление'!A154,Высота,1)+1)-INDEX(Высота,MATCH('Ветровое давление'!A154,Высота,1)))))</f>
        <v>0.9841666666666663</v>
      </c>
      <c r="F154" s="76">
        <f t="shared" si="15"/>
        <v>0.12000928333333338</v>
      </c>
      <c r="G154" s="83">
        <f t="shared" si="16"/>
        <v>0.16734756026468894</v>
      </c>
      <c r="H154" s="83">
        <f t="shared" si="17"/>
        <v>0.10647111109655988</v>
      </c>
      <c r="I154" s="82">
        <f t="shared" si="18"/>
        <v>0.10647111109655988</v>
      </c>
      <c r="J154" s="87">
        <f t="shared" si="19"/>
        <v>0.14905955553518382</v>
      </c>
      <c r="K154" s="88">
        <f t="shared" si="20"/>
        <v>0.28847111109656</v>
      </c>
      <c r="L154" s="89">
        <f t="shared" si="21"/>
        <v>0.40385955553518404</v>
      </c>
      <c r="M154" s="93">
        <f t="shared" si="22"/>
        <v>0.025231481481481573</v>
      </c>
      <c r="N154" s="93">
        <f t="shared" si="23"/>
        <v>0.03995252474495742</v>
      </c>
      <c r="O154" s="93">
        <f t="shared" si="24"/>
        <v>0.0353240740740742</v>
      </c>
      <c r="P154" s="93">
        <f t="shared" si="25"/>
        <v>0.05593353464294039</v>
      </c>
    </row>
    <row r="155" spans="1:16" ht="0" customHeight="1" hidden="1">
      <c r="A155" s="69">
        <f t="shared" si="14"/>
        <v>15.555555555555587</v>
      </c>
      <c r="B155" s="71">
        <f>INDEX(Значения_по_высоте_k,MATCH('Ветровое давление'!A155,Высота,1),MATCH('Ветровое давление'!$H$4,Тип_местности_для_K,0))+((INDEX(Значения_по_высоте_k,MATCH('Ветровое давление'!A155,Высота,1)+1,MATCH('Ветровое давление'!$H$4,Тип_местности_для_K,0))-INDEX(Значения_по_высоте_k,MATCH('Ветровое давление'!A155,Высота,1),MATCH('Ветровое давление'!$H$4,Тип_местности_для_K,0)))*(((A155-INDEX(Высота,MATCH('Ветровое давление'!A155,Высота,1))))/(INDEX(Высота,MATCH('Ветровое давление'!A155,Высота,1)+1)-INDEX(Высота,MATCH('Ветровое давление'!A155,Высота,1)))))</f>
        <v>0.7611111111111117</v>
      </c>
      <c r="C155" s="73">
        <f>INDEX(w0__кПа,MATCH('Ветровое давление'!$H$3,Ветровые_районы,0))*$H$13*B155</f>
        <v>0.1826666666666668</v>
      </c>
      <c r="D155" s="112">
        <f t="shared" si="13"/>
        <v>0.25573333333333353</v>
      </c>
      <c r="E155" s="75">
        <f>INDEX(Значения_по_высоте_E,MATCH('Ветровое давление'!A155,Высота,1),MATCH('Ветровое давление'!$H$4,Тип_местности_для_K,0))+((INDEX(Значения_по_высоте_E,MATCH('Ветровое давление'!A155,Высота,1)+1,MATCH('Ветровое давление'!$H$4,Тип_местности_для_K,0))-INDEX(Значения_по_высоте_E,MATCH('Ветровое давление'!A155,Высота,1),MATCH('Ветровое давление'!$H$4,Тип_местности_для_K,0)))*(((A155-INDEX(Высота,MATCH('Ветровое давление'!A155,Высота,1))))/(INDEX(Высота,MATCH('Ветровое давление'!A155,Высота,1)+1)-INDEX(Высота,MATCH('Ветровое давление'!A155,Высота,1)))))</f>
        <v>0.9822222222222219</v>
      </c>
      <c r="F155" s="76">
        <f t="shared" si="15"/>
        <v>0.12021090370370376</v>
      </c>
      <c r="G155" s="83">
        <f t="shared" si="16"/>
        <v>0.16762871082357886</v>
      </c>
      <c r="H155" s="83">
        <f t="shared" si="17"/>
        <v>0.10743031029562798</v>
      </c>
      <c r="I155" s="82">
        <f t="shared" si="18"/>
        <v>0.10743031029562798</v>
      </c>
      <c r="J155" s="87">
        <f t="shared" si="19"/>
        <v>0.15040243441387915</v>
      </c>
      <c r="K155" s="88">
        <f t="shared" si="20"/>
        <v>0.2900969769622948</v>
      </c>
      <c r="L155" s="89">
        <f t="shared" si="21"/>
        <v>0.4061357677472127</v>
      </c>
      <c r="M155" s="93">
        <f t="shared" si="22"/>
        <v>0.025324074074074162</v>
      </c>
      <c r="N155" s="93">
        <f t="shared" si="23"/>
        <v>0.0401783394485317</v>
      </c>
      <c r="O155" s="93">
        <f t="shared" si="24"/>
        <v>0.035453703703703834</v>
      </c>
      <c r="P155" s="93">
        <f t="shared" si="25"/>
        <v>0.05624967522794438</v>
      </c>
    </row>
    <row r="156" spans="1:16" ht="0" customHeight="1" hidden="1">
      <c r="A156" s="69">
        <f t="shared" si="14"/>
        <v>15.694444444444477</v>
      </c>
      <c r="B156" s="71">
        <f>INDEX(Значения_по_высоте_k,MATCH('Ветровое давление'!A156,Высота,1),MATCH('Ветровое давление'!$H$4,Тип_местности_для_K,0))+((INDEX(Значения_по_высоте_k,MATCH('Ветровое давление'!A156,Высота,1)+1,MATCH('Ветровое давление'!$H$4,Тип_местности_для_K,0))-INDEX(Значения_по_высоте_k,MATCH('Ветровое давление'!A156,Высота,1),MATCH('Ветровое давление'!$H$4,Тип_местности_для_K,0)))*(((A156-INDEX(Высота,MATCH('Ветровое давление'!A156,Высота,1))))/(INDEX(Высота,MATCH('Ветровое давление'!A156,Высота,1)+1)-INDEX(Высота,MATCH('Ветровое давление'!A156,Высота,1)))))</f>
        <v>0.7638888888888895</v>
      </c>
      <c r="C156" s="73">
        <f>INDEX(w0__кПа,MATCH('Ветровое давление'!$H$3,Ветровые_районы,0))*$H$13*B156</f>
        <v>0.1833333333333335</v>
      </c>
      <c r="D156" s="112">
        <f t="shared" si="13"/>
        <v>0.2566666666666669</v>
      </c>
      <c r="E156" s="75">
        <f>INDEX(Значения_по_высоте_E,MATCH('Ветровое давление'!A156,Высота,1),MATCH('Ветровое давление'!$H$4,Тип_местности_для_K,0))+((INDEX(Значения_по_высоте_E,MATCH('Ветровое давление'!A156,Высота,1)+1,MATCH('Ветровое давление'!$H$4,Тип_местности_для_K,0))-INDEX(Значения_по_высоте_E,MATCH('Ветровое давление'!A156,Высота,1),MATCH('Ветровое давление'!$H$4,Тип_местности_для_K,0)))*(((A156-INDEX(Высота,MATCH('Ветровое давление'!A156,Высота,1))))/(INDEX(Высота,MATCH('Ветровое давление'!A156,Высота,1)+1)-INDEX(Высота,MATCH('Ветровое давление'!A156,Высота,1)))))</f>
        <v>0.9802777777777774</v>
      </c>
      <c r="F156" s="76">
        <f t="shared" si="15"/>
        <v>0.1204107870370371</v>
      </c>
      <c r="G156" s="83">
        <f t="shared" si="16"/>
        <v>0.16790743916226913</v>
      </c>
      <c r="H156" s="83">
        <f t="shared" si="17"/>
        <v>0.1083895094946961</v>
      </c>
      <c r="I156" s="82">
        <f t="shared" si="18"/>
        <v>0.1083895094946961</v>
      </c>
      <c r="J156" s="87">
        <f t="shared" si="19"/>
        <v>0.15174531329257454</v>
      </c>
      <c r="K156" s="88">
        <f t="shared" si="20"/>
        <v>0.29172284282802957</v>
      </c>
      <c r="L156" s="89">
        <f t="shared" si="21"/>
        <v>0.4084119799592414</v>
      </c>
      <c r="M156" s="93">
        <f t="shared" si="22"/>
        <v>0.02541666666666676</v>
      </c>
      <c r="N156" s="93">
        <f t="shared" si="23"/>
        <v>0.04040415415210597</v>
      </c>
      <c r="O156" s="93">
        <f t="shared" si="24"/>
        <v>0.03558333333333346</v>
      </c>
      <c r="P156" s="93">
        <f t="shared" si="25"/>
        <v>0.05656581581294836</v>
      </c>
    </row>
    <row r="157" spans="1:16" ht="0" customHeight="1" hidden="1">
      <c r="A157" s="69">
        <f t="shared" si="14"/>
        <v>15.833333333333366</v>
      </c>
      <c r="B157" s="71">
        <f>INDEX(Значения_по_высоте_k,MATCH('Ветровое давление'!A157,Высота,1),MATCH('Ветровое давление'!$H$4,Тип_местности_для_K,0))+((INDEX(Значения_по_высоте_k,MATCH('Ветровое давление'!A157,Высота,1)+1,MATCH('Ветровое давление'!$H$4,Тип_местности_для_K,0))-INDEX(Значения_по_высоте_k,MATCH('Ветровое давление'!A157,Высота,1),MATCH('Ветровое давление'!$H$4,Тип_местности_для_K,0)))*(((A157-INDEX(Высота,MATCH('Ветровое давление'!A157,Высота,1))))/(INDEX(Высота,MATCH('Ветровое давление'!A157,Высота,1)+1)-INDEX(Высота,MATCH('Ветровое давление'!A157,Высота,1)))))</f>
        <v>0.7666666666666673</v>
      </c>
      <c r="C157" s="73">
        <f>INDEX(w0__кПа,MATCH('Ветровое давление'!$H$3,Ветровые_районы,0))*$H$13*B157</f>
        <v>0.18400000000000014</v>
      </c>
      <c r="D157" s="112">
        <f t="shared" si="13"/>
        <v>0.25760000000000016</v>
      </c>
      <c r="E157" s="75">
        <f>INDEX(Значения_по_высоте_E,MATCH('Ветровое давление'!A157,Высота,1),MATCH('Ветровое давление'!$H$4,Тип_местности_для_K,0))+((INDEX(Значения_по_высоте_E,MATCH('Ветровое давление'!A157,Высота,1)+1,MATCH('Ветровое давление'!$H$4,Тип_местности_для_K,0))-INDEX(Значения_по_высоте_E,MATCH('Ветровое давление'!A157,Высота,1),MATCH('Ветровое давление'!$H$4,Тип_местности_для_K,0)))*(((A157-INDEX(Высота,MATCH('Ветровое давление'!A157,Высота,1))))/(INDEX(Высота,MATCH('Ветровое давление'!A157,Высота,1)+1)-INDEX(Высота,MATCH('Ветровое давление'!A157,Высота,1)))))</f>
        <v>0.9783333333333329</v>
      </c>
      <c r="F157" s="76">
        <f t="shared" si="15"/>
        <v>0.12060893333333338</v>
      </c>
      <c r="G157" s="83">
        <f t="shared" si="16"/>
        <v>0.16818374528075966</v>
      </c>
      <c r="H157" s="83">
        <f t="shared" si="17"/>
        <v>0.10934870869376419</v>
      </c>
      <c r="I157" s="82">
        <f t="shared" si="18"/>
        <v>0.10934870869376419</v>
      </c>
      <c r="J157" s="87">
        <f t="shared" si="19"/>
        <v>0.15308819217126984</v>
      </c>
      <c r="K157" s="88">
        <f t="shared" si="20"/>
        <v>0.29334870869376434</v>
      </c>
      <c r="L157" s="89">
        <f t="shared" si="21"/>
        <v>0.41068819217127</v>
      </c>
      <c r="M157" s="93">
        <f t="shared" si="22"/>
        <v>0.025509259259259353</v>
      </c>
      <c r="N157" s="93">
        <f t="shared" si="23"/>
        <v>0.04062996885568025</v>
      </c>
      <c r="O157" s="93">
        <f t="shared" si="24"/>
        <v>0.03571296296296309</v>
      </c>
      <c r="P157" s="93">
        <f t="shared" si="25"/>
        <v>0.056881956397952335</v>
      </c>
    </row>
    <row r="158" spans="1:16" ht="0" customHeight="1" hidden="1">
      <c r="A158" s="69">
        <f t="shared" si="14"/>
        <v>15.972222222222255</v>
      </c>
      <c r="B158" s="71">
        <f>INDEX(Значения_по_высоте_k,MATCH('Ветровое давление'!A158,Высота,1),MATCH('Ветровое давление'!$H$4,Тип_местности_для_K,0))+((INDEX(Значения_по_высоте_k,MATCH('Ветровое давление'!A158,Высота,1)+1,MATCH('Ветровое давление'!$H$4,Тип_местности_для_K,0))-INDEX(Значения_по_высоте_k,MATCH('Ветровое давление'!A158,Высота,1),MATCH('Ветровое давление'!$H$4,Тип_местности_для_K,0)))*(((A158-INDEX(Высота,MATCH('Ветровое давление'!A158,Высота,1))))/(INDEX(Высота,MATCH('Ветровое давление'!A158,Высота,1)+1)-INDEX(Высота,MATCH('Ветровое давление'!A158,Высота,1)))))</f>
        <v>0.769444444444445</v>
      </c>
      <c r="C158" s="73">
        <f>INDEX(w0__кПа,MATCH('Ветровое давление'!$H$3,Ветровые_районы,0))*$H$13*B158</f>
        <v>0.1846666666666668</v>
      </c>
      <c r="D158" s="112">
        <f t="shared" si="13"/>
        <v>0.2585333333333335</v>
      </c>
      <c r="E158" s="75">
        <f>INDEX(Значения_по_высоте_E,MATCH('Ветровое давление'!A158,Высота,1),MATCH('Ветровое давление'!$H$4,Тип_местности_для_K,0))+((INDEX(Значения_по_высоте_E,MATCH('Ветровое давление'!A158,Высота,1)+1,MATCH('Ветровое давление'!$H$4,Тип_местности_для_K,0))-INDEX(Значения_по_высоте_E,MATCH('Ветровое давление'!A158,Высота,1),MATCH('Ветровое давление'!$H$4,Тип_местности_для_K,0)))*(((A158-INDEX(Высота,MATCH('Ветровое давление'!A158,Высота,1))))/(INDEX(Высота,MATCH('Ветровое давление'!A158,Высота,1)+1)-INDEX(Высота,MATCH('Ветровое давление'!A158,Высота,1)))))</f>
        <v>0.9763888888888885</v>
      </c>
      <c r="F158" s="76">
        <f t="shared" si="15"/>
        <v>0.12080534259259265</v>
      </c>
      <c r="G158" s="83">
        <f t="shared" si="16"/>
        <v>0.1684576291790506</v>
      </c>
      <c r="H158" s="83">
        <f t="shared" si="17"/>
        <v>0.11030790789283229</v>
      </c>
      <c r="I158" s="82">
        <f t="shared" si="18"/>
        <v>0.11030790789283229</v>
      </c>
      <c r="J158" s="87">
        <f t="shared" si="19"/>
        <v>0.1544310710499652</v>
      </c>
      <c r="K158" s="88">
        <f t="shared" si="20"/>
        <v>0.2949745745594991</v>
      </c>
      <c r="L158" s="89">
        <f t="shared" si="21"/>
        <v>0.41296440438329873</v>
      </c>
      <c r="M158" s="93">
        <f t="shared" si="22"/>
        <v>0.02560185185185194</v>
      </c>
      <c r="N158" s="93">
        <f t="shared" si="23"/>
        <v>0.040855783559254524</v>
      </c>
      <c r="O158" s="93">
        <f t="shared" si="24"/>
        <v>0.03584259259259272</v>
      </c>
      <c r="P158" s="93">
        <f t="shared" si="25"/>
        <v>0.057198096982956324</v>
      </c>
    </row>
    <row r="159" spans="1:16" ht="0" customHeight="1" hidden="1">
      <c r="A159" s="69">
        <f t="shared" si="14"/>
        <v>16.111111111111143</v>
      </c>
      <c r="B159" s="71">
        <f>INDEX(Значения_по_высоте_k,MATCH('Ветровое давление'!A159,Высота,1),MATCH('Ветровое давление'!$H$4,Тип_местности_для_K,0))+((INDEX(Значения_по_высоте_k,MATCH('Ветровое давление'!A159,Высота,1)+1,MATCH('Ветровое давление'!$H$4,Тип_местности_для_K,0))-INDEX(Значения_по_высоте_k,MATCH('Ветровое давление'!A159,Высота,1),MATCH('Ветровое давление'!$H$4,Тип_местности_для_K,0)))*(((A159-INDEX(Высота,MATCH('Ветровое давление'!A159,Высота,1))))/(INDEX(Высота,MATCH('Ветровое давление'!A159,Высота,1)+1)-INDEX(Высота,MATCH('Ветровое давление'!A159,Высота,1)))))</f>
        <v>0.7722222222222228</v>
      </c>
      <c r="C159" s="73">
        <f>INDEX(w0__кПа,MATCH('Ветровое давление'!$H$3,Ветровые_районы,0))*$H$13*B159</f>
        <v>0.18533333333333346</v>
      </c>
      <c r="D159" s="112">
        <f t="shared" si="13"/>
        <v>0.25946666666666685</v>
      </c>
      <c r="E159" s="75">
        <f>INDEX(Значения_по_высоте_E,MATCH('Ветровое давление'!A159,Высота,1),MATCH('Ветровое давление'!$H$4,Тип_местности_для_K,0))+((INDEX(Значения_по_высоте_E,MATCH('Ветровое давление'!A159,Высота,1)+1,MATCH('Ветровое давление'!$H$4,Тип_местности_для_K,0))-INDEX(Значения_по_высоте_E,MATCH('Ветровое давление'!A159,Высота,1),MATCH('Ветровое давление'!$H$4,Тип_местности_для_K,0)))*(((A159-INDEX(Высота,MATCH('Ветровое давление'!A159,Высота,1))))/(INDEX(Высота,MATCH('Ветровое давление'!A159,Высота,1)+1)-INDEX(Высота,MATCH('Ветровое давление'!A159,Высота,1)))))</f>
        <v>0.974444444444444</v>
      </c>
      <c r="F159" s="76">
        <f t="shared" si="15"/>
        <v>0.12100001481481486</v>
      </c>
      <c r="G159" s="83">
        <f t="shared" si="16"/>
        <v>0.16872909085714183</v>
      </c>
      <c r="H159" s="83">
        <f t="shared" si="17"/>
        <v>0.11126710709190041</v>
      </c>
      <c r="I159" s="82">
        <f t="shared" si="18"/>
        <v>0.11126710709190041</v>
      </c>
      <c r="J159" s="87">
        <f t="shared" si="19"/>
        <v>0.15577394992866056</v>
      </c>
      <c r="K159" s="88">
        <f t="shared" si="20"/>
        <v>0.29660044042523387</v>
      </c>
      <c r="L159" s="89">
        <f t="shared" si="21"/>
        <v>0.4152406165953274</v>
      </c>
      <c r="M159" s="93">
        <f t="shared" si="22"/>
        <v>0.025694444444444207</v>
      </c>
      <c r="N159" s="93">
        <f t="shared" si="23"/>
        <v>0.04108159826282827</v>
      </c>
      <c r="O159" s="93">
        <f t="shared" si="24"/>
        <v>0.03597222222222189</v>
      </c>
      <c r="P159" s="93">
        <f t="shared" si="25"/>
        <v>0.05751423756795958</v>
      </c>
    </row>
    <row r="160" spans="1:16" ht="0" customHeight="1" hidden="1">
      <c r="A160" s="69">
        <f t="shared" si="14"/>
        <v>16.250000000000032</v>
      </c>
      <c r="B160" s="71">
        <f>INDEX(Значения_по_высоте_k,MATCH('Ветровое давление'!A160,Высота,1),MATCH('Ветровое давление'!$H$4,Тип_местности_для_K,0))+((INDEX(Значения_по_высоте_k,MATCH('Ветровое давление'!A160,Высота,1)+1,MATCH('Ветровое давление'!$H$4,Тип_местности_для_K,0))-INDEX(Значения_по_высоте_k,MATCH('Ветровое давление'!A160,Высота,1),MATCH('Ветровое давление'!$H$4,Тип_местности_для_K,0)))*(((A160-INDEX(Высота,MATCH('Ветровое давление'!A160,Высота,1))))/(INDEX(Высота,MATCH('Ветровое давление'!A160,Высота,1)+1)-INDEX(Высота,MATCH('Ветровое давление'!A160,Высота,1)))))</f>
        <v>0.7750000000000006</v>
      </c>
      <c r="C160" s="73">
        <f>INDEX(w0__кПа,MATCH('Ветровое давление'!$H$3,Ветровые_районы,0))*$H$13*B160</f>
        <v>0.18600000000000014</v>
      </c>
      <c r="D160" s="112">
        <f t="shared" si="13"/>
        <v>0.2604000000000002</v>
      </c>
      <c r="E160" s="75">
        <f>INDEX(Значения_по_высоте_E,MATCH('Ветровое давление'!A160,Высота,1),MATCH('Ветровое давление'!$H$4,Тип_местности_для_K,0))+((INDEX(Значения_по_высоте_E,MATCH('Ветровое давление'!A160,Высота,1)+1,MATCH('Ветровое давление'!$H$4,Тип_местности_для_K,0))-INDEX(Значения_по_высоте_E,MATCH('Ветровое давление'!A160,Высота,1),MATCH('Ветровое давление'!$H$4,Тип_местности_для_K,0)))*(((A160-INDEX(Высота,MATCH('Ветровое давление'!A160,Высота,1))))/(INDEX(Высота,MATCH('Ветровое давление'!A160,Высота,1)+1)-INDEX(Высота,MATCH('Ветровое давление'!A160,Высота,1)))))</f>
        <v>0.9724999999999996</v>
      </c>
      <c r="F160" s="76">
        <f t="shared" si="15"/>
        <v>0.12119295000000004</v>
      </c>
      <c r="G160" s="83">
        <f t="shared" si="16"/>
        <v>0.16899813031503338</v>
      </c>
      <c r="H160" s="83">
        <f t="shared" si="17"/>
        <v>0.11222630629096851</v>
      </c>
      <c r="I160" s="82">
        <f t="shared" si="18"/>
        <v>0.11222630629096851</v>
      </c>
      <c r="J160" s="87">
        <f t="shared" si="19"/>
        <v>0.15711682880735592</v>
      </c>
      <c r="K160" s="88">
        <f t="shared" si="20"/>
        <v>0.29822630629096863</v>
      </c>
      <c r="L160" s="89">
        <f t="shared" si="21"/>
        <v>0.4175168288073561</v>
      </c>
      <c r="M160" s="93">
        <f t="shared" si="22"/>
        <v>0.02578703703703713</v>
      </c>
      <c r="N160" s="93">
        <f t="shared" si="23"/>
        <v>0.04130741296640307</v>
      </c>
      <c r="O160" s="93">
        <f t="shared" si="24"/>
        <v>0.03610185185185198</v>
      </c>
      <c r="P160" s="93">
        <f t="shared" si="25"/>
        <v>0.057830378152964296</v>
      </c>
    </row>
    <row r="161" spans="1:16" ht="0" customHeight="1" hidden="1">
      <c r="A161" s="69">
        <f t="shared" si="14"/>
        <v>16.38888888888892</v>
      </c>
      <c r="B161" s="71">
        <f>INDEX(Значения_по_высоте_k,MATCH('Ветровое давление'!A161,Высота,1),MATCH('Ветровое давление'!$H$4,Тип_местности_для_K,0))+((INDEX(Значения_по_высоте_k,MATCH('Ветровое давление'!A161,Высота,1)+1,MATCH('Ветровое давление'!$H$4,Тип_местности_для_K,0))-INDEX(Значения_по_высоте_k,MATCH('Ветровое давление'!A161,Высота,1),MATCH('Ветровое давление'!$H$4,Тип_местности_для_K,0)))*(((A161-INDEX(Высота,MATCH('Ветровое давление'!A161,Высота,1))))/(INDEX(Высота,MATCH('Ветровое давление'!A161,Высота,1)+1)-INDEX(Высота,MATCH('Ветровое давление'!A161,Высота,1)))))</f>
        <v>0.7777777777777785</v>
      </c>
      <c r="C161" s="73">
        <f>INDEX(w0__кПа,MATCH('Ветровое давление'!$H$3,Ветровые_районы,0))*$H$13*B161</f>
        <v>0.18666666666666681</v>
      </c>
      <c r="D161" s="112">
        <f t="shared" si="13"/>
        <v>0.26133333333333353</v>
      </c>
      <c r="E161" s="75">
        <f>INDEX(Значения_по_высоте_E,MATCH('Ветровое давление'!A161,Высота,1),MATCH('Ветровое давление'!$H$4,Тип_местности_для_K,0))+((INDEX(Значения_по_высоте_E,MATCH('Ветровое давление'!A161,Высота,1)+1,MATCH('Ветровое давление'!$H$4,Тип_местности_для_K,0))-INDEX(Значения_по_высоте_E,MATCH('Ветровое давление'!A161,Высота,1),MATCH('Ветровое давление'!$H$4,Тип_местности_для_K,0)))*(((A161-INDEX(Высота,MATCH('Ветровое давление'!A161,Высота,1))))/(INDEX(Высота,MATCH('Ветровое давление'!A161,Высота,1)+1)-INDEX(Высота,MATCH('Ветровое давление'!A161,Высота,1)))))</f>
        <v>0.9705555555555552</v>
      </c>
      <c r="F161" s="76">
        <f t="shared" si="15"/>
        <v>0.12138414814814821</v>
      </c>
      <c r="G161" s="83">
        <f t="shared" si="16"/>
        <v>0.16926474755272533</v>
      </c>
      <c r="H161" s="83">
        <f t="shared" si="17"/>
        <v>0.11318550549003663</v>
      </c>
      <c r="I161" s="82">
        <f t="shared" si="18"/>
        <v>0.11318550549003663</v>
      </c>
      <c r="J161" s="87">
        <f t="shared" si="19"/>
        <v>0.15845970768605128</v>
      </c>
      <c r="K161" s="88">
        <f t="shared" si="20"/>
        <v>0.29985217215670346</v>
      </c>
      <c r="L161" s="89">
        <f t="shared" si="21"/>
        <v>0.4197930410193848</v>
      </c>
      <c r="M161" s="93">
        <f t="shared" si="22"/>
        <v>0.02587962962962972</v>
      </c>
      <c r="N161" s="93">
        <f t="shared" si="23"/>
        <v>0.04153322766997734</v>
      </c>
      <c r="O161" s="93">
        <f t="shared" si="24"/>
        <v>0.036231481481481614</v>
      </c>
      <c r="P161" s="93">
        <f t="shared" si="25"/>
        <v>0.058146518737968285</v>
      </c>
    </row>
    <row r="162" spans="1:16" ht="0" customHeight="1" hidden="1">
      <c r="A162" s="69">
        <f t="shared" si="14"/>
        <v>16.52777777777781</v>
      </c>
      <c r="B162" s="71">
        <f>INDEX(Значения_по_высоте_k,MATCH('Ветровое давление'!A162,Высота,1),MATCH('Ветровое давление'!$H$4,Тип_местности_для_K,0))+((INDEX(Значения_по_высоте_k,MATCH('Ветровое давление'!A162,Высота,1)+1,MATCH('Ветровое давление'!$H$4,Тип_местности_для_K,0))-INDEX(Значения_по_высоте_k,MATCH('Ветровое давление'!A162,Высота,1),MATCH('Ветровое давление'!$H$4,Тип_местности_для_K,0)))*(((A162-INDEX(Высота,MATCH('Ветровое давление'!A162,Высота,1))))/(INDEX(Высота,MATCH('Ветровое давление'!A162,Высота,1)+1)-INDEX(Высота,MATCH('Ветровое давление'!A162,Высота,1)))))</f>
        <v>0.7805555555555562</v>
      </c>
      <c r="C162" s="73">
        <f>INDEX(w0__кПа,MATCH('Ветровое давление'!$H$3,Ветровые_районы,0))*$H$13*B162</f>
        <v>0.1873333333333335</v>
      </c>
      <c r="D162" s="112">
        <f t="shared" si="13"/>
        <v>0.26226666666666687</v>
      </c>
      <c r="E162" s="75">
        <f>INDEX(Значения_по_высоте_E,MATCH('Ветровое давление'!A162,Высота,1),MATCH('Ветровое давление'!$H$4,Тип_местности_для_K,0))+((INDEX(Значения_по_высоте_E,MATCH('Ветровое давление'!A162,Высота,1)+1,MATCH('Ветровое давление'!$H$4,Тип_местности_для_K,0))-INDEX(Значения_по_высоте_E,MATCH('Ветровое давление'!A162,Высота,1),MATCH('Ветровое давление'!$H$4,Тип_местности_для_K,0)))*(((A162-INDEX(Высота,MATCH('Ветровое давление'!A162,Высота,1))))/(INDEX(Высота,MATCH('Ветровое давление'!A162,Высота,1)+1)-INDEX(Высота,MATCH('Ветровое давление'!A162,Высота,1)))))</f>
        <v>0.9686111111111106</v>
      </c>
      <c r="F162" s="76">
        <f t="shared" si="15"/>
        <v>0.12157360925925932</v>
      </c>
      <c r="G162" s="83">
        <f t="shared" si="16"/>
        <v>0.16952894257021758</v>
      </c>
      <c r="H162" s="83">
        <f t="shared" si="17"/>
        <v>0.11414470468910472</v>
      </c>
      <c r="I162" s="82">
        <f t="shared" si="18"/>
        <v>0.11414470468910472</v>
      </c>
      <c r="J162" s="87">
        <f t="shared" si="19"/>
        <v>0.1598025865647466</v>
      </c>
      <c r="K162" s="88">
        <f t="shared" si="20"/>
        <v>0.3014780380224382</v>
      </c>
      <c r="L162" s="89">
        <f t="shared" si="21"/>
        <v>0.4220692532314135</v>
      </c>
      <c r="M162" s="93">
        <f t="shared" si="22"/>
        <v>0.02597222222222232</v>
      </c>
      <c r="N162" s="93">
        <f t="shared" si="23"/>
        <v>0.04175904237355162</v>
      </c>
      <c r="O162" s="93">
        <f t="shared" si="24"/>
        <v>0.03636111111111124</v>
      </c>
      <c r="P162" s="93">
        <f t="shared" si="25"/>
        <v>0.05846265932297227</v>
      </c>
    </row>
    <row r="163" spans="1:16" ht="0" customHeight="1" hidden="1">
      <c r="A163" s="69">
        <f t="shared" si="14"/>
        <v>16.6666666666667</v>
      </c>
      <c r="B163" s="71">
        <f>INDEX(Значения_по_высоте_k,MATCH('Ветровое давление'!A163,Высота,1),MATCH('Ветровое давление'!$H$4,Тип_местности_для_K,0))+((INDEX(Значения_по_высоте_k,MATCH('Ветровое давление'!A163,Высота,1)+1,MATCH('Ветровое давление'!$H$4,Тип_местности_для_K,0))-INDEX(Значения_по_высоте_k,MATCH('Ветровое давление'!A163,Высота,1),MATCH('Ветровое давление'!$H$4,Тип_местности_для_K,0)))*(((A163-INDEX(Высота,MATCH('Ветровое давление'!A163,Высота,1))))/(INDEX(Высота,MATCH('Ветровое давление'!A163,Высота,1)+1)-INDEX(Высота,MATCH('Ветровое давление'!A163,Высота,1)))))</f>
        <v>0.783333333333334</v>
      </c>
      <c r="C163" s="73">
        <f>INDEX(w0__кПа,MATCH('Ветровое давление'!$H$3,Ветровые_районы,0))*$H$13*B163</f>
        <v>0.18800000000000014</v>
      </c>
      <c r="D163" s="112">
        <f t="shared" si="13"/>
        <v>0.26320000000000016</v>
      </c>
      <c r="E163" s="75">
        <f>INDEX(Значения_по_высоте_E,MATCH('Ветровое давление'!A163,Высота,1),MATCH('Ветровое давление'!$H$4,Тип_местности_для_K,0))+((INDEX(Значения_по_высоте_E,MATCH('Ветровое давление'!A163,Высота,1)+1,MATCH('Ветровое давление'!$H$4,Тип_местности_для_K,0))-INDEX(Значения_по_высоте_E,MATCH('Ветровое давление'!A163,Высота,1),MATCH('Ветровое давление'!$H$4,Тип_местности_для_K,0)))*(((A163-INDEX(Высота,MATCH('Ветровое давление'!A163,Высота,1))))/(INDEX(Высота,MATCH('Ветровое давление'!A163,Высота,1)+1)-INDEX(Высота,MATCH('Ветровое давление'!A163,Высота,1)))))</f>
        <v>0.9666666666666662</v>
      </c>
      <c r="F163" s="76">
        <f t="shared" si="15"/>
        <v>0.12176133333333337</v>
      </c>
      <c r="G163" s="83">
        <f t="shared" si="16"/>
        <v>0.16979071536751014</v>
      </c>
      <c r="H163" s="83">
        <f t="shared" si="17"/>
        <v>0.11510390388817285</v>
      </c>
      <c r="I163" s="82">
        <f t="shared" si="18"/>
        <v>0.11510390388817285</v>
      </c>
      <c r="J163" s="87">
        <f t="shared" si="19"/>
        <v>0.16114546544344197</v>
      </c>
      <c r="K163" s="88">
        <f t="shared" si="20"/>
        <v>0.303103903888173</v>
      </c>
      <c r="L163" s="89">
        <f t="shared" si="21"/>
        <v>0.4243454654434421</v>
      </c>
      <c r="M163" s="93">
        <f t="shared" si="22"/>
        <v>0.02606481481481491</v>
      </c>
      <c r="N163" s="93">
        <f t="shared" si="23"/>
        <v>0.041984857077125896</v>
      </c>
      <c r="O163" s="93">
        <f t="shared" si="24"/>
        <v>0.036490740740740865</v>
      </c>
      <c r="P163" s="93">
        <f t="shared" si="25"/>
        <v>0.05877879990797625</v>
      </c>
    </row>
    <row r="164" spans="1:16" ht="0" customHeight="1" hidden="1">
      <c r="A164" s="69">
        <f t="shared" si="14"/>
        <v>16.80555555555559</v>
      </c>
      <c r="B164" s="71">
        <f>INDEX(Значения_по_высоте_k,MATCH('Ветровое давление'!A164,Высота,1),MATCH('Ветровое давление'!$H$4,Тип_местности_для_K,0))+((INDEX(Значения_по_высоте_k,MATCH('Ветровое давление'!A164,Высота,1)+1,MATCH('Ветровое давление'!$H$4,Тип_местности_для_K,0))-INDEX(Значения_по_высоте_k,MATCH('Ветровое давление'!A164,Высота,1),MATCH('Ветровое давление'!$H$4,Тип_местности_для_K,0)))*(((A164-INDEX(Высота,MATCH('Ветровое давление'!A164,Высота,1))))/(INDEX(Высота,MATCH('Ветровое давление'!A164,Высота,1)+1)-INDEX(Высота,MATCH('Ветровое давление'!A164,Высота,1)))))</f>
        <v>0.7861111111111118</v>
      </c>
      <c r="C164" s="73">
        <f>INDEX(w0__кПа,MATCH('Ветровое давление'!$H$3,Ветровые_районы,0))*$H$13*B164</f>
        <v>0.18866666666666682</v>
      </c>
      <c r="D164" s="112">
        <f t="shared" si="13"/>
        <v>0.2641333333333335</v>
      </c>
      <c r="E164" s="75">
        <f>INDEX(Значения_по_высоте_E,MATCH('Ветровое давление'!A164,Высота,1),MATCH('Ветровое давление'!$H$4,Тип_местности_для_K,0))+((INDEX(Значения_по_высоте_E,MATCH('Ветровое давление'!A164,Высота,1)+1,MATCH('Ветровое давление'!$H$4,Тип_местности_для_K,0))-INDEX(Значения_по_высоте_E,MATCH('Ветровое давление'!A164,Высота,1),MATCH('Ветровое давление'!$H$4,Тип_местности_для_K,0)))*(((A164-INDEX(Высота,MATCH('Ветровое давление'!A164,Высота,1))))/(INDEX(Высота,MATCH('Ветровое давление'!A164,Высота,1)+1)-INDEX(Высота,MATCH('Ветровое давление'!A164,Высота,1)))))</f>
        <v>0.9647222222222218</v>
      </c>
      <c r="F164" s="76">
        <f t="shared" si="15"/>
        <v>0.12194732037037043</v>
      </c>
      <c r="G164" s="83">
        <f t="shared" si="16"/>
        <v>0.17005006594460306</v>
      </c>
      <c r="H164" s="83">
        <f t="shared" si="17"/>
        <v>0.11606310308724094</v>
      </c>
      <c r="I164" s="82">
        <f t="shared" si="18"/>
        <v>0.11606310308724094</v>
      </c>
      <c r="J164" s="87">
        <f t="shared" si="19"/>
        <v>0.1624883443221373</v>
      </c>
      <c r="K164" s="88">
        <f t="shared" si="20"/>
        <v>0.30472976975390775</v>
      </c>
      <c r="L164" s="89">
        <f t="shared" si="21"/>
        <v>0.42662167765547077</v>
      </c>
      <c r="M164" s="93">
        <f t="shared" si="22"/>
        <v>0.0261574074074075</v>
      </c>
      <c r="N164" s="93">
        <f t="shared" si="23"/>
        <v>0.04221067178070017</v>
      </c>
      <c r="O164" s="93">
        <f t="shared" si="24"/>
        <v>0.0366203703703705</v>
      </c>
      <c r="P164" s="93">
        <f t="shared" si="25"/>
        <v>0.059094940492980225</v>
      </c>
    </row>
    <row r="165" spans="1:16" ht="0" customHeight="1" hidden="1">
      <c r="A165" s="69">
        <f t="shared" si="14"/>
        <v>16.94444444444448</v>
      </c>
      <c r="B165" s="71">
        <f>INDEX(Значения_по_высоте_k,MATCH('Ветровое давление'!A165,Высота,1),MATCH('Ветровое давление'!$H$4,Тип_местности_для_K,0))+((INDEX(Значения_по_высоте_k,MATCH('Ветровое давление'!A165,Высота,1)+1,MATCH('Ветровое давление'!$H$4,Тип_местности_для_K,0))-INDEX(Значения_по_высоте_k,MATCH('Ветровое давление'!A165,Высота,1),MATCH('Ветровое давление'!$H$4,Тип_местности_для_K,0)))*(((A165-INDEX(Высота,MATCH('Ветровое давление'!A165,Высота,1))))/(INDEX(Высота,MATCH('Ветровое давление'!A165,Высота,1)+1)-INDEX(Высота,MATCH('Ветровое давление'!A165,Высота,1)))))</f>
        <v>0.7888888888888895</v>
      </c>
      <c r="C165" s="73">
        <f>INDEX(w0__кПа,MATCH('Ветровое давление'!$H$3,Ветровые_районы,0))*$H$13*B165</f>
        <v>0.1893333333333335</v>
      </c>
      <c r="D165" s="112">
        <f t="shared" si="13"/>
        <v>0.2650666666666669</v>
      </c>
      <c r="E165" s="75">
        <f>INDEX(Значения_по_высоте_E,MATCH('Ветровое давление'!A165,Высота,1),MATCH('Ветровое давление'!$H$4,Тип_местности_для_K,0))+((INDEX(Значения_по_высоте_E,MATCH('Ветровое давление'!A165,Высота,1)+1,MATCH('Ветровое давление'!$H$4,Тип_местности_для_K,0))-INDEX(Значения_по_высоте_E,MATCH('Ветровое давление'!A165,Высота,1),MATCH('Ветровое давление'!$H$4,Тип_местности_для_K,0)))*(((A165-INDEX(Высота,MATCH('Ветровое давление'!A165,Высота,1))))/(INDEX(Высота,MATCH('Ветровое давление'!A165,Высота,1)+1)-INDEX(Высота,MATCH('Ветровое давление'!A165,Высота,1)))))</f>
        <v>0.9627777777777773</v>
      </c>
      <c r="F165" s="76">
        <f t="shared" si="15"/>
        <v>0.12213157037037042</v>
      </c>
      <c r="G165" s="83">
        <f t="shared" si="16"/>
        <v>0.1703069943014963</v>
      </c>
      <c r="H165" s="83">
        <f t="shared" si="17"/>
        <v>0.11702230228630904</v>
      </c>
      <c r="I165" s="82">
        <f t="shared" si="18"/>
        <v>0.11702230228630904</v>
      </c>
      <c r="J165" s="87">
        <f t="shared" si="19"/>
        <v>0.16383122320083265</v>
      </c>
      <c r="K165" s="88">
        <f t="shared" si="20"/>
        <v>0.3063556356196425</v>
      </c>
      <c r="L165" s="89">
        <f t="shared" si="21"/>
        <v>0.42889788986749955</v>
      </c>
      <c r="M165" s="93">
        <f t="shared" si="22"/>
        <v>0.0262500000000001</v>
      </c>
      <c r="N165" s="93">
        <f t="shared" si="23"/>
        <v>0.04243648648427444</v>
      </c>
      <c r="O165" s="93">
        <f t="shared" si="24"/>
        <v>0.03675000000000013</v>
      </c>
      <c r="P165" s="93">
        <f t="shared" si="25"/>
        <v>0.05941108107798422</v>
      </c>
    </row>
    <row r="166" spans="1:16" ht="0" customHeight="1" hidden="1">
      <c r="A166" s="69">
        <f t="shared" si="14"/>
        <v>17.083333333333368</v>
      </c>
      <c r="B166" s="71">
        <f>INDEX(Значения_по_высоте_k,MATCH('Ветровое давление'!A166,Высота,1),MATCH('Ветровое давление'!$H$4,Тип_местности_для_K,0))+((INDEX(Значения_по_высоте_k,MATCH('Ветровое давление'!A166,Высота,1)+1,MATCH('Ветровое давление'!$H$4,Тип_местности_для_K,0))-INDEX(Значения_по_высоте_k,MATCH('Ветровое давление'!A166,Высота,1),MATCH('Ветровое давление'!$H$4,Тип_местности_для_K,0)))*(((A166-INDEX(Высота,MATCH('Ветровое давление'!A166,Высота,1))))/(INDEX(Высота,MATCH('Ветровое давление'!A166,Высота,1)+1)-INDEX(Высота,MATCH('Ветровое давление'!A166,Высота,1)))))</f>
        <v>0.7916666666666674</v>
      </c>
      <c r="C166" s="73">
        <f>INDEX(w0__кПа,MATCH('Ветровое давление'!$H$3,Ветровые_районы,0))*$H$13*B166</f>
        <v>0.19000000000000017</v>
      </c>
      <c r="D166" s="112">
        <f t="shared" si="13"/>
        <v>0.26600000000000024</v>
      </c>
      <c r="E166" s="75">
        <f>INDEX(Значения_по_высоте_E,MATCH('Ветровое давление'!A166,Высота,1),MATCH('Ветровое давление'!$H$4,Тип_местности_для_K,0))+((INDEX(Значения_по_высоте_E,MATCH('Ветровое давление'!A166,Высота,1)+1,MATCH('Ветровое давление'!$H$4,Тип_местности_для_K,0))-INDEX(Значения_по_высоте_E,MATCH('Ветровое давление'!A166,Высота,1),MATCH('Ветровое давление'!$H$4,Тип_местности_для_K,0)))*(((A166-INDEX(Высота,MATCH('Ветровое давление'!A166,Высота,1))))/(INDEX(Высота,MATCH('Ветровое давление'!A166,Высота,1)+1)-INDEX(Высота,MATCH('Ветровое давление'!A166,Высота,1)))))</f>
        <v>0.9608333333333329</v>
      </c>
      <c r="F166" s="76">
        <f t="shared" si="15"/>
        <v>0.12231408333333339</v>
      </c>
      <c r="G166" s="83">
        <f t="shared" si="16"/>
        <v>0.17056150043818988</v>
      </c>
      <c r="H166" s="83">
        <f t="shared" si="17"/>
        <v>0.11798150148537716</v>
      </c>
      <c r="I166" s="82">
        <f t="shared" si="18"/>
        <v>0.11798150148537716</v>
      </c>
      <c r="J166" s="87">
        <f t="shared" si="19"/>
        <v>0.165174102079528</v>
      </c>
      <c r="K166" s="88">
        <f t="shared" si="20"/>
        <v>0.30798150148537734</v>
      </c>
      <c r="L166" s="89">
        <f t="shared" si="21"/>
        <v>0.4311741020795282</v>
      </c>
      <c r="M166" s="93">
        <f t="shared" si="22"/>
        <v>0.026342592592592688</v>
      </c>
      <c r="N166" s="93">
        <f t="shared" si="23"/>
        <v>0.04266230118784873</v>
      </c>
      <c r="O166" s="93">
        <f t="shared" si="24"/>
        <v>0.03687962962962977</v>
      </c>
      <c r="P166" s="93">
        <f t="shared" si="25"/>
        <v>0.05972722166298821</v>
      </c>
    </row>
    <row r="167" spans="1:16" ht="0" customHeight="1" hidden="1">
      <c r="A167" s="69">
        <f t="shared" si="14"/>
        <v>17.222222222222257</v>
      </c>
      <c r="B167" s="71">
        <f>INDEX(Значения_по_высоте_k,MATCH('Ветровое давление'!A167,Высота,1),MATCH('Ветровое давление'!$H$4,Тип_местности_для_K,0))+((INDEX(Значения_по_высоте_k,MATCH('Ветровое давление'!A167,Высота,1)+1,MATCH('Ветровое давление'!$H$4,Тип_местности_для_K,0))-INDEX(Значения_по_высоте_k,MATCH('Ветровое давление'!A167,Высота,1),MATCH('Ветровое давление'!$H$4,Тип_местности_для_K,0)))*(((A167-INDEX(Высота,MATCH('Ветровое давление'!A167,Высота,1))))/(INDEX(Высота,MATCH('Ветровое давление'!A167,Высота,1)+1)-INDEX(Высота,MATCH('Ветровое давление'!A167,Высота,1)))))</f>
        <v>0.7944444444444452</v>
      </c>
      <c r="C167" s="73">
        <f>INDEX(w0__кПа,MATCH('Ветровое давление'!$H$3,Ветровые_районы,0))*$H$13*B167</f>
        <v>0.19066666666666685</v>
      </c>
      <c r="D167" s="112">
        <f t="shared" si="13"/>
        <v>0.2669333333333336</v>
      </c>
      <c r="E167" s="75">
        <f>INDEX(Значения_по_высоте_E,MATCH('Ветровое давление'!A167,Высота,1),MATCH('Ветровое давление'!$H$4,Тип_местности_для_K,0))+((INDEX(Значения_по_высоте_E,MATCH('Ветровое давление'!A167,Высота,1)+1,MATCH('Ветровое давление'!$H$4,Тип_местности_для_K,0))-INDEX(Значения_по_высоте_E,MATCH('Ветровое давление'!A167,Высота,1),MATCH('Ветровое давление'!$H$4,Тип_местности_для_K,0)))*(((A167-INDEX(Высота,MATCH('Ветровое давление'!A167,Высота,1))))/(INDEX(Высота,MATCH('Ветровое давление'!A167,Высота,1)+1)-INDEX(Высота,MATCH('Ветровое давление'!A167,Высота,1)))))</f>
        <v>0.9588888888888885</v>
      </c>
      <c r="F167" s="76">
        <f t="shared" si="15"/>
        <v>0.12249485925925933</v>
      </c>
      <c r="G167" s="83">
        <f t="shared" si="16"/>
        <v>0.1708135843546838</v>
      </c>
      <c r="H167" s="83">
        <f t="shared" si="17"/>
        <v>0.11894070068444526</v>
      </c>
      <c r="I167" s="82">
        <f t="shared" si="18"/>
        <v>0.11894070068444526</v>
      </c>
      <c r="J167" s="87">
        <f t="shared" si="19"/>
        <v>0.16651698095822334</v>
      </c>
      <c r="K167" s="88">
        <f t="shared" si="20"/>
        <v>0.3096073673511121</v>
      </c>
      <c r="L167" s="89">
        <f t="shared" si="21"/>
        <v>0.4334503142915569</v>
      </c>
      <c r="M167" s="93">
        <f t="shared" si="22"/>
        <v>0.026435185185185287</v>
      </c>
      <c r="N167" s="93">
        <f t="shared" si="23"/>
        <v>0.042888115891423</v>
      </c>
      <c r="O167" s="93">
        <f t="shared" si="24"/>
        <v>0.037009259259259394</v>
      </c>
      <c r="P167" s="93">
        <f t="shared" si="25"/>
        <v>0.06004336224799219</v>
      </c>
    </row>
    <row r="168" spans="1:16" ht="0" customHeight="1" hidden="1">
      <c r="A168" s="69">
        <f t="shared" si="14"/>
        <v>17.361111111111146</v>
      </c>
      <c r="B168" s="71">
        <f>INDEX(Значения_по_высоте_k,MATCH('Ветровое давление'!A168,Высота,1),MATCH('Ветровое давление'!$H$4,Тип_местности_для_K,0))+((INDEX(Значения_по_высоте_k,MATCH('Ветровое давление'!A168,Высота,1)+1,MATCH('Ветровое давление'!$H$4,Тип_местности_для_K,0))-INDEX(Значения_по_высоте_k,MATCH('Ветровое давление'!A168,Высота,1),MATCH('Ветровое давление'!$H$4,Тип_местности_для_K,0)))*(((A168-INDEX(Высота,MATCH('Ветровое давление'!A168,Высота,1))))/(INDEX(Высота,MATCH('Ветровое давление'!A168,Высота,1)+1)-INDEX(Высота,MATCH('Ветровое давление'!A168,Высота,1)))))</f>
        <v>0.7972222222222229</v>
      </c>
      <c r="C168" s="73">
        <f>INDEX(w0__кПа,MATCH('Ветровое давление'!$H$3,Ветровые_районы,0))*$H$13*B168</f>
        <v>0.1913333333333335</v>
      </c>
      <c r="D168" s="112">
        <f t="shared" si="13"/>
        <v>0.26786666666666686</v>
      </c>
      <c r="E168" s="75">
        <f>INDEX(Значения_по_высоте_E,MATCH('Ветровое давление'!A168,Высота,1),MATCH('Ветровое давление'!$H$4,Тип_местности_для_K,0))+((INDEX(Значения_по_высоте_E,MATCH('Ветровое давление'!A168,Высота,1)+1,MATCH('Ветровое давление'!$H$4,Тип_местности_для_K,0))-INDEX(Значения_по_высоте_E,MATCH('Ветровое давление'!A168,Высота,1),MATCH('Ветровое давление'!$H$4,Тип_местности_для_K,0)))*(((A168-INDEX(Высота,MATCH('Ветровое давление'!A168,Высота,1))))/(INDEX(Высота,MATCH('Ветровое давление'!A168,Высота,1)+1)-INDEX(Высота,MATCH('Ветровое давление'!A168,Высота,1)))))</f>
        <v>0.956944444444444</v>
      </c>
      <c r="F168" s="76">
        <f t="shared" si="15"/>
        <v>0.1226738981481482</v>
      </c>
      <c r="G168" s="83">
        <f t="shared" si="16"/>
        <v>0.17106324605097803</v>
      </c>
      <c r="H168" s="83">
        <f t="shared" si="17"/>
        <v>0.11989989988351338</v>
      </c>
      <c r="I168" s="82">
        <f t="shared" si="18"/>
        <v>0.11989989988351338</v>
      </c>
      <c r="J168" s="87">
        <f t="shared" si="19"/>
        <v>0.16785985983691873</v>
      </c>
      <c r="K168" s="88">
        <f t="shared" si="20"/>
        <v>0.31123323321684687</v>
      </c>
      <c r="L168" s="89">
        <f t="shared" si="21"/>
        <v>0.43572652650358557</v>
      </c>
      <c r="M168" s="93">
        <f t="shared" si="22"/>
        <v>0.026527777777777876</v>
      </c>
      <c r="N168" s="93">
        <f t="shared" si="23"/>
        <v>0.043113930594997275</v>
      </c>
      <c r="O168" s="93">
        <f t="shared" si="24"/>
        <v>0.03713888888888902</v>
      </c>
      <c r="P168" s="93">
        <f t="shared" si="25"/>
        <v>0.060359502832996174</v>
      </c>
    </row>
    <row r="169" spans="1:16" ht="0" customHeight="1" hidden="1">
      <c r="A169" s="69">
        <f t="shared" si="14"/>
        <v>17.500000000000036</v>
      </c>
      <c r="B169" s="71">
        <f>INDEX(Значения_по_высоте_k,MATCH('Ветровое давление'!A169,Высота,1),MATCH('Ветровое давление'!$H$4,Тип_местности_для_K,0))+((INDEX(Значения_по_высоте_k,MATCH('Ветровое давление'!A169,Высота,1)+1,MATCH('Ветровое давление'!$H$4,Тип_местности_для_K,0))-INDEX(Значения_по_высоте_k,MATCH('Ветровое давление'!A169,Высота,1),MATCH('Ветровое давление'!$H$4,Тип_местности_для_K,0)))*(((A169-INDEX(Высота,MATCH('Ветровое давление'!A169,Высота,1))))/(INDEX(Высота,MATCH('Ветровое давление'!A169,Высота,1)+1)-INDEX(Высота,MATCH('Ветровое давление'!A169,Высота,1)))))</f>
        <v>0.8000000000000007</v>
      </c>
      <c r="C169" s="73">
        <f>INDEX(w0__кПа,MATCH('Ветровое давление'!$H$3,Ветровые_районы,0))*$H$13*B169</f>
        <v>0.19200000000000017</v>
      </c>
      <c r="D169" s="112">
        <f t="shared" si="13"/>
        <v>0.2688000000000002</v>
      </c>
      <c r="E169" s="75">
        <f>INDEX(Значения_по_высоте_E,MATCH('Ветровое давление'!A169,Высота,1),MATCH('Ветровое давление'!$H$4,Тип_местности_для_K,0))+((INDEX(Значения_по_высоте_E,MATCH('Ветровое давление'!A169,Высота,1)+1,MATCH('Ветровое давление'!$H$4,Тип_местности_для_K,0))-INDEX(Значения_по_высоте_E,MATCH('Ветровое давление'!A169,Высота,1),MATCH('Ветровое давление'!$H$4,Тип_местности_для_K,0)))*(((A169-INDEX(Высота,MATCH('Ветровое давление'!A169,Высота,1))))/(INDEX(Высота,MATCH('Ветровое давление'!A169,Высота,1)+1)-INDEX(Высота,MATCH('Ветровое давление'!A169,Высота,1)))))</f>
        <v>0.9549999999999995</v>
      </c>
      <c r="F169" s="76">
        <f t="shared" si="15"/>
        <v>0.12285120000000006</v>
      </c>
      <c r="G169" s="83">
        <f t="shared" si="16"/>
        <v>0.17131048552707262</v>
      </c>
      <c r="H169" s="83">
        <f t="shared" si="17"/>
        <v>0.12085909908258147</v>
      </c>
      <c r="I169" s="82">
        <f t="shared" si="18"/>
        <v>0.12085909908258147</v>
      </c>
      <c r="J169" s="87">
        <f t="shared" si="19"/>
        <v>0.16920273871561403</v>
      </c>
      <c r="K169" s="88">
        <f t="shared" si="20"/>
        <v>0.31285909908258164</v>
      </c>
      <c r="L169" s="89">
        <f t="shared" si="21"/>
        <v>0.43800273871561424</v>
      </c>
      <c r="M169" s="93">
        <f t="shared" si="22"/>
        <v>0.026620370370370468</v>
      </c>
      <c r="N169" s="93">
        <f t="shared" si="23"/>
        <v>0.04333974529857155</v>
      </c>
      <c r="O169" s="93">
        <f t="shared" si="24"/>
        <v>0.03726851851851865</v>
      </c>
      <c r="P169" s="93">
        <f t="shared" si="25"/>
        <v>0.06067564341800016</v>
      </c>
    </row>
    <row r="170" spans="1:16" ht="0" customHeight="1" hidden="1">
      <c r="A170" s="69">
        <f t="shared" si="14"/>
        <v>17.638888888888925</v>
      </c>
      <c r="B170" s="71">
        <f>INDEX(Значения_по_высоте_k,MATCH('Ветровое давление'!A170,Высота,1),MATCH('Ветровое давление'!$H$4,Тип_местности_для_K,0))+((INDEX(Значения_по_высоте_k,MATCH('Ветровое давление'!A170,Высота,1)+1,MATCH('Ветровое давление'!$H$4,Тип_местности_для_K,0))-INDEX(Значения_по_высоте_k,MATCH('Ветровое давление'!A170,Высота,1),MATCH('Ветровое давление'!$H$4,Тип_местности_для_K,0)))*(((A170-INDEX(Высота,MATCH('Ветровое давление'!A170,Высота,1))))/(INDEX(Высота,MATCH('Ветровое давление'!A170,Высота,1)+1)-INDEX(Высота,MATCH('Ветровое давление'!A170,Высота,1)))))</f>
        <v>0.8027777777777785</v>
      </c>
      <c r="C170" s="73">
        <f>INDEX(w0__кПа,MATCH('Ветровое давление'!$H$3,Ветровые_районы,0))*$H$13*B170</f>
        <v>0.19266666666666682</v>
      </c>
      <c r="D170" s="112">
        <f t="shared" si="13"/>
        <v>0.26973333333333355</v>
      </c>
      <c r="E170" s="75">
        <f>INDEX(Значения_по_высоте_E,MATCH('Ветровое давление'!A170,Высота,1),MATCH('Ветровое давление'!$H$4,Тип_местности_для_K,0))+((INDEX(Значения_по_высоте_E,MATCH('Ветровое давление'!A170,Высота,1)+1,MATCH('Ветровое давление'!$H$4,Тип_местности_для_K,0))-INDEX(Значения_по_высоте_E,MATCH('Ветровое давление'!A170,Высота,1),MATCH('Ветровое давление'!$H$4,Тип_местности_для_K,0)))*(((A170-INDEX(Высота,MATCH('Ветровое давление'!A170,Высота,1))))/(INDEX(Высота,MATCH('Ветровое давление'!A170,Высота,1)+1)-INDEX(Высота,MATCH('Ветровое давление'!A170,Высота,1)))))</f>
        <v>0.9530555555555551</v>
      </c>
      <c r="F170" s="76">
        <f t="shared" si="15"/>
        <v>0.12302676481481485</v>
      </c>
      <c r="G170" s="83">
        <f t="shared" si="16"/>
        <v>0.1715553027829675</v>
      </c>
      <c r="H170" s="83">
        <f t="shared" si="17"/>
        <v>0.12181829828164958</v>
      </c>
      <c r="I170" s="82">
        <f t="shared" si="18"/>
        <v>0.12181829828164958</v>
      </c>
      <c r="J170" s="87">
        <f t="shared" si="19"/>
        <v>0.17054561759430942</v>
      </c>
      <c r="K170" s="88">
        <f t="shared" si="20"/>
        <v>0.3144849649483164</v>
      </c>
      <c r="L170" s="89">
        <f t="shared" si="21"/>
        <v>0.44027895092764296</v>
      </c>
      <c r="M170" s="93">
        <f t="shared" si="22"/>
        <v>0.02671296296296306</v>
      </c>
      <c r="N170" s="93">
        <f t="shared" si="23"/>
        <v>0.04356556000214582</v>
      </c>
      <c r="O170" s="93">
        <f t="shared" si="24"/>
        <v>0.037398148148148284</v>
      </c>
      <c r="P170" s="93">
        <f t="shared" si="25"/>
        <v>0.06099178400300415</v>
      </c>
    </row>
    <row r="171" spans="1:16" ht="0" customHeight="1" hidden="1">
      <c r="A171" s="69">
        <f t="shared" si="14"/>
        <v>17.777777777777814</v>
      </c>
      <c r="B171" s="71">
        <f>INDEX(Значения_по_высоте_k,MATCH('Ветровое давление'!A171,Высота,1),MATCH('Ветровое давление'!$H$4,Тип_местности_для_K,0))+((INDEX(Значения_по_высоте_k,MATCH('Ветровое давление'!A171,Высота,1)+1,MATCH('Ветровое давление'!$H$4,Тип_местности_для_K,0))-INDEX(Значения_по_высоте_k,MATCH('Ветровое давление'!A171,Высота,1),MATCH('Ветровое давление'!$H$4,Тип_местности_для_K,0)))*(((A171-INDEX(Высота,MATCH('Ветровое давление'!A171,Высота,1))))/(INDEX(Высота,MATCH('Ветровое давление'!A171,Высота,1)+1)-INDEX(Высота,MATCH('Ветровое давление'!A171,Высота,1)))))</f>
        <v>0.8055555555555562</v>
      </c>
      <c r="C171" s="73">
        <f>INDEX(w0__кПа,MATCH('Ветровое давление'!$H$3,Ветровые_районы,0))*$H$13*B171</f>
        <v>0.1933333333333335</v>
      </c>
      <c r="D171" s="112">
        <f aca="true" t="shared" si="26" ref="D171:D234">C171*1.4</f>
        <v>0.2706666666666669</v>
      </c>
      <c r="E171" s="75">
        <f>INDEX(Значения_по_высоте_E,MATCH('Ветровое давление'!A171,Высота,1),MATCH('Ветровое давление'!$H$4,Тип_местности_для_K,0))+((INDEX(Значения_по_высоте_E,MATCH('Ветровое давление'!A171,Высота,1)+1,MATCH('Ветровое давление'!$H$4,Тип_местности_для_K,0))-INDEX(Значения_по_высоте_E,MATCH('Ветровое давление'!A171,Высота,1),MATCH('Ветровое давление'!$H$4,Тип_местности_для_K,0)))*(((A171-INDEX(Высота,MATCH('Ветровое давление'!A171,Высота,1))))/(INDEX(Высота,MATCH('Ветровое давление'!A171,Высота,1)+1)-INDEX(Высота,MATCH('Ветровое давление'!A171,Высота,1)))))</f>
        <v>0.9511111111111107</v>
      </c>
      <c r="F171" s="76">
        <f t="shared" si="15"/>
        <v>0.12320059259259265</v>
      </c>
      <c r="G171" s="83">
        <f t="shared" si="16"/>
        <v>0.17179769781866275</v>
      </c>
      <c r="H171" s="83">
        <f t="shared" si="17"/>
        <v>0.1227774974807177</v>
      </c>
      <c r="I171" s="82">
        <f t="shared" si="18"/>
        <v>0.1227774974807177</v>
      </c>
      <c r="J171" s="87">
        <f t="shared" si="19"/>
        <v>0.17188849647300478</v>
      </c>
      <c r="K171" s="88">
        <f t="shared" si="20"/>
        <v>0.3161108308140512</v>
      </c>
      <c r="L171" s="89">
        <f t="shared" si="21"/>
        <v>0.4425551631396717</v>
      </c>
      <c r="M171" s="93">
        <f t="shared" si="22"/>
        <v>0.026805555555555655</v>
      </c>
      <c r="N171" s="93">
        <f t="shared" si="23"/>
        <v>0.043791374705720094</v>
      </c>
      <c r="O171" s="93">
        <f t="shared" si="24"/>
        <v>0.03752777777777792</v>
      </c>
      <c r="P171" s="93">
        <f t="shared" si="25"/>
        <v>0.061307924588008135</v>
      </c>
    </row>
    <row r="172" spans="1:16" ht="0" customHeight="1" hidden="1">
      <c r="A172" s="69">
        <f aca="true" t="shared" si="27" ref="A172:A235">IF(A171+$H$21&lt;=$H$20,A171+$H$21,$H$20)</f>
        <v>17.916666666666703</v>
      </c>
      <c r="B172" s="71">
        <f>INDEX(Значения_по_высоте_k,MATCH('Ветровое давление'!A172,Высота,1),MATCH('Ветровое давление'!$H$4,Тип_местности_для_K,0))+((INDEX(Значения_по_высоте_k,MATCH('Ветровое давление'!A172,Высота,1)+1,MATCH('Ветровое давление'!$H$4,Тип_местности_для_K,0))-INDEX(Значения_по_высоте_k,MATCH('Ветровое давление'!A172,Высота,1),MATCH('Ветровое давление'!$H$4,Тип_местности_для_K,0)))*(((A172-INDEX(Высота,MATCH('Ветровое давление'!A172,Высота,1))))/(INDEX(Высота,MATCH('Ветровое давление'!A172,Высота,1)+1)-INDEX(Высота,MATCH('Ветровое давление'!A172,Высота,1)))))</f>
        <v>0.808333333333334</v>
      </c>
      <c r="C172" s="73">
        <f>INDEX(w0__кПа,MATCH('Ветровое давление'!$H$3,Ветровые_районы,0))*$H$13*B172</f>
        <v>0.19400000000000014</v>
      </c>
      <c r="D172" s="112">
        <f t="shared" si="26"/>
        <v>0.2716000000000002</v>
      </c>
      <c r="E172" s="75">
        <f>INDEX(Значения_по_высоте_E,MATCH('Ветровое давление'!A172,Высота,1),MATCH('Ветровое давление'!$H$4,Тип_местности_для_K,0))+((INDEX(Значения_по_высоте_E,MATCH('Ветровое давление'!A172,Высота,1)+1,MATCH('Ветровое давление'!$H$4,Тип_местности_для_K,0))-INDEX(Значения_по_высоте_E,MATCH('Ветровое давление'!A172,Высота,1),MATCH('Ветровое давление'!$H$4,Тип_местности_для_K,0)))*(((A172-INDEX(Высота,MATCH('Ветровое давление'!A172,Высота,1))))/(INDEX(Высота,MATCH('Ветровое давление'!A172,Высота,1)+1)-INDEX(Высота,MATCH('Ветровое давление'!A172,Высота,1)))))</f>
        <v>0.9491666666666662</v>
      </c>
      <c r="F172" s="76">
        <f aca="true" t="shared" si="28" ref="F172:F235">C172*E172*$H$22</f>
        <v>0.12337268333333337</v>
      </c>
      <c r="G172" s="83">
        <f aca="true" t="shared" si="29" ref="G172:G235">F172*$B$31</f>
        <v>0.1720376706341583</v>
      </c>
      <c r="H172" s="83">
        <f aca="true" t="shared" si="30" ref="H172:H235">1.4*$B$32*(A172/$H$20)*$B$31</f>
        <v>0.1237366966797858</v>
      </c>
      <c r="I172" s="82">
        <f aca="true" t="shared" si="31" ref="I172:I235">IF($H$9="А",F172,IF($H$9="Б",G172,H172))</f>
        <v>0.1237366966797858</v>
      </c>
      <c r="J172" s="87">
        <f aca="true" t="shared" si="32" ref="J172:J235">I172*1.4</f>
        <v>0.1732313753517001</v>
      </c>
      <c r="K172" s="88">
        <f aca="true" t="shared" si="33" ref="K172:K235">C172+I172</f>
        <v>0.31773669667978593</v>
      </c>
      <c r="L172" s="89">
        <f aca="true" t="shared" si="34" ref="L172:L235">D172+J172</f>
        <v>0.44483137535170025</v>
      </c>
      <c r="M172" s="93">
        <f aca="true" t="shared" si="35" ref="M172:M235">IF(AND($B$35&gt;=$A171,$B$35&lt;$A172),I$35,IF(AND($B$36&gt;=$A171,$B$36&lt;$A172),I$36,($A172-$A171)*((C172+C171)/2)))</f>
        <v>0.026898148148148247</v>
      </c>
      <c r="N172" s="93">
        <f aca="true" t="shared" si="36" ref="N172:N235">IF(AND($B$35&gt;=$A171,$B$35&lt;$A172),J$35,IF(AND($B$36&gt;=$A171,$B$36&lt;$A172),J$36,($A172-$A171)*((K172+K171)/2)))</f>
        <v>0.04401718940929437</v>
      </c>
      <c r="O172" s="93">
        <f aca="true" t="shared" si="37" ref="O172:O235">IF(AND($B$35&gt;=$A171,$B$35&lt;$A172),K$35,IF(AND($B$36&gt;=$A171,$B$36&lt;$A172),K$36,($A172-$A171)*((D172+D171)/2)))</f>
        <v>0.03765740740740755</v>
      </c>
      <c r="P172" s="93">
        <f aca="true" t="shared" si="38" ref="P172:P235">IF(AND($B$35&gt;=$A171,$B$35&lt;$A172),L$35,IF(AND($B$36&gt;=$A171,$B$36&lt;$A172),L$36,($A172-$A171)*((L172+L171)/2)))</f>
        <v>0.06162406517301212</v>
      </c>
    </row>
    <row r="173" spans="1:16" ht="0" customHeight="1" hidden="1">
      <c r="A173" s="69">
        <f t="shared" si="27"/>
        <v>18.055555555555593</v>
      </c>
      <c r="B173" s="71">
        <f>INDEX(Значения_по_высоте_k,MATCH('Ветровое давление'!A173,Высота,1),MATCH('Ветровое давление'!$H$4,Тип_местности_для_K,0))+((INDEX(Значения_по_высоте_k,MATCH('Ветровое давление'!A173,Высота,1)+1,MATCH('Ветровое давление'!$H$4,Тип_местности_для_K,0))-INDEX(Значения_по_высоте_k,MATCH('Ветровое давление'!A173,Высота,1),MATCH('Ветровое давление'!$H$4,Тип_местности_для_K,0)))*(((A173-INDEX(Высота,MATCH('Ветровое давление'!A173,Высота,1))))/(INDEX(Высота,MATCH('Ветровое давление'!A173,Высота,1)+1)-INDEX(Высота,MATCH('Ветровое давление'!A173,Высота,1)))))</f>
        <v>0.8111111111111118</v>
      </c>
      <c r="C173" s="73">
        <f>INDEX(w0__кПа,MATCH('Ветровое давление'!$H$3,Ветровые_районы,0))*$H$13*B173</f>
        <v>0.19466666666666682</v>
      </c>
      <c r="D173" s="112">
        <f t="shared" si="26"/>
        <v>0.2725333333333335</v>
      </c>
      <c r="E173" s="75">
        <f>INDEX(Значения_по_высоте_E,MATCH('Ветровое давление'!A173,Высота,1),MATCH('Ветровое давление'!$H$4,Тип_местности_для_K,0))+((INDEX(Значения_по_высоте_E,MATCH('Ветровое давление'!A173,Высота,1)+1,MATCH('Ветровое давление'!$H$4,Тип_местности_для_K,0))-INDEX(Значения_по_высоте_E,MATCH('Ветровое давление'!A173,Высота,1),MATCH('Ветровое давление'!$H$4,Тип_местности_для_K,0)))*(((A173-INDEX(Высота,MATCH('Ветровое давление'!A173,Высота,1))))/(INDEX(Высота,MATCH('Ветровое давление'!A173,Высота,1)+1)-INDEX(Высота,MATCH('Ветровое давление'!A173,Высота,1)))))</f>
        <v>0.9472222222222217</v>
      </c>
      <c r="F173" s="76">
        <f t="shared" si="28"/>
        <v>0.12354303703703708</v>
      </c>
      <c r="G173" s="83">
        <f t="shared" si="29"/>
        <v>0.1722752212294542</v>
      </c>
      <c r="H173" s="83">
        <f t="shared" si="30"/>
        <v>0.12469589587885392</v>
      </c>
      <c r="I173" s="82">
        <f t="shared" si="31"/>
        <v>0.12469589587885392</v>
      </c>
      <c r="J173" s="87">
        <f t="shared" si="32"/>
        <v>0.1745742542303955</v>
      </c>
      <c r="K173" s="88">
        <f t="shared" si="33"/>
        <v>0.31936256254552076</v>
      </c>
      <c r="L173" s="89">
        <f t="shared" si="34"/>
        <v>0.44710758756372904</v>
      </c>
      <c r="M173" s="93">
        <f t="shared" si="35"/>
        <v>0.016183333333326208</v>
      </c>
      <c r="N173" s="93">
        <f t="shared" si="36"/>
        <v>0.026518704703280497</v>
      </c>
      <c r="O173" s="93">
        <f t="shared" si="37"/>
        <v>0.02265666666665669</v>
      </c>
      <c r="P173" s="93">
        <f t="shared" si="38"/>
        <v>0.0371261865845927</v>
      </c>
    </row>
    <row r="174" spans="1:16" ht="0" customHeight="1" hidden="1">
      <c r="A174" s="69">
        <f t="shared" si="27"/>
        <v>18.194444444444482</v>
      </c>
      <c r="B174" s="71">
        <f>INDEX(Значения_по_высоте_k,MATCH('Ветровое давление'!A174,Высота,1),MATCH('Ветровое давление'!$H$4,Тип_местности_для_K,0))+((INDEX(Значения_по_высоте_k,MATCH('Ветровое давление'!A174,Высота,1)+1,MATCH('Ветровое давление'!$H$4,Тип_местности_для_K,0))-INDEX(Значения_по_высоте_k,MATCH('Ветровое давление'!A174,Высота,1),MATCH('Ветровое давление'!$H$4,Тип_местности_для_K,0)))*(((A174-INDEX(Высота,MATCH('Ветровое давление'!A174,Высота,1))))/(INDEX(Высота,MATCH('Ветровое давление'!A174,Высота,1)+1)-INDEX(Высота,MATCH('Ветровое давление'!A174,Высота,1)))))</f>
        <v>0.8138888888888897</v>
      </c>
      <c r="C174" s="73">
        <f>INDEX(w0__кПа,MATCH('Ветровое давление'!$H$3,Ветровые_районы,0))*$H$13*B174</f>
        <v>0.1953333333333335</v>
      </c>
      <c r="D174" s="112">
        <f t="shared" si="26"/>
        <v>0.27346666666666686</v>
      </c>
      <c r="E174" s="75">
        <f>INDEX(Значения_по_высоте_E,MATCH('Ветровое давление'!A174,Высота,1),MATCH('Ветровое давление'!$H$4,Тип_местности_для_K,0))+((INDEX(Значения_по_высоте_E,MATCH('Ветровое давление'!A174,Высота,1)+1,MATCH('Ветровое давление'!$H$4,Тип_местности_для_K,0))-INDEX(Значения_по_высоте_E,MATCH('Ветровое давление'!A174,Высота,1),MATCH('Ветровое давление'!$H$4,Тип_местности_для_K,0)))*(((A174-INDEX(Высота,MATCH('Ветровое давление'!A174,Высота,1))))/(INDEX(Высота,MATCH('Ветровое давление'!A174,Высота,1)+1)-INDEX(Высота,MATCH('Ветровое давление'!A174,Высота,1)))))</f>
        <v>0.9452777777777773</v>
      </c>
      <c r="F174" s="76">
        <f t="shared" si="28"/>
        <v>0.12371165370370375</v>
      </c>
      <c r="G174" s="83">
        <f t="shared" si="29"/>
        <v>0.17251034960455047</v>
      </c>
      <c r="H174" s="83">
        <f t="shared" si="30"/>
        <v>0.12565509507792202</v>
      </c>
      <c r="I174" s="82">
        <f t="shared" si="31"/>
        <v>0.12565509507792202</v>
      </c>
      <c r="J174" s="87">
        <f t="shared" si="32"/>
        <v>0.17591713310909082</v>
      </c>
      <c r="K174" s="88">
        <f t="shared" si="33"/>
        <v>0.3209884284112555</v>
      </c>
      <c r="L174" s="89">
        <f t="shared" si="34"/>
        <v>0.4493837997757577</v>
      </c>
      <c r="M174" s="93">
        <f t="shared" si="35"/>
        <v>0.027083333333333435</v>
      </c>
      <c r="N174" s="93">
        <f t="shared" si="36"/>
        <v>0.04446881881644292</v>
      </c>
      <c r="O174" s="93">
        <f t="shared" si="37"/>
        <v>0.0379166666666668</v>
      </c>
      <c r="P174" s="93">
        <f t="shared" si="38"/>
        <v>0.06225634634302009</v>
      </c>
    </row>
    <row r="175" spans="1:16" ht="0" customHeight="1" hidden="1">
      <c r="A175" s="69">
        <f t="shared" si="27"/>
        <v>18.33333333333337</v>
      </c>
      <c r="B175" s="71">
        <f>INDEX(Значения_по_высоте_k,MATCH('Ветровое давление'!A175,Высота,1),MATCH('Ветровое давление'!$H$4,Тип_местности_для_K,0))+((INDEX(Значения_по_высоте_k,MATCH('Ветровое давление'!A175,Высота,1)+1,MATCH('Ветровое давление'!$H$4,Тип_местности_для_K,0))-INDEX(Значения_по_высоте_k,MATCH('Ветровое давление'!A175,Высота,1),MATCH('Ветровое давление'!$H$4,Тип_местности_для_K,0)))*(((A175-INDEX(Высота,MATCH('Ветровое давление'!A175,Высота,1))))/(INDEX(Высота,MATCH('Ветровое давление'!A175,Высота,1)+1)-INDEX(Высота,MATCH('Ветровое давление'!A175,Высота,1)))))</f>
        <v>0.8166666666666674</v>
      </c>
      <c r="C175" s="73">
        <f>INDEX(w0__кПа,MATCH('Ветровое давление'!$H$3,Ветровые_районы,0))*$H$13*B175</f>
        <v>0.19600000000000017</v>
      </c>
      <c r="D175" s="112">
        <f t="shared" si="26"/>
        <v>0.2744000000000002</v>
      </c>
      <c r="E175" s="75">
        <f>INDEX(Значения_по_высоте_E,MATCH('Ветровое давление'!A175,Высота,1),MATCH('Ветровое давление'!$H$4,Тип_местности_для_K,0))+((INDEX(Значения_по_высоте_E,MATCH('Ветровое давление'!A175,Высота,1)+1,MATCH('Ветровое давление'!$H$4,Тип_местности_для_K,0))-INDEX(Значения_по_высоте_E,MATCH('Ветровое давление'!A175,Высота,1),MATCH('Ветровое давление'!$H$4,Тип_местности_для_K,0)))*(((A175-INDEX(Высота,MATCH('Ветровое давление'!A175,Высота,1))))/(INDEX(Высота,MATCH('Ветровое давление'!A175,Высота,1)+1)-INDEX(Высота,MATCH('Ветровое давление'!A175,Высота,1)))))</f>
        <v>0.9433333333333328</v>
      </c>
      <c r="F175" s="76">
        <f t="shared" si="28"/>
        <v>0.12387853333333337</v>
      </c>
      <c r="G175" s="83">
        <f t="shared" si="29"/>
        <v>0.172743055759447</v>
      </c>
      <c r="H175" s="83">
        <f t="shared" si="30"/>
        <v>0.1266142942769901</v>
      </c>
      <c r="I175" s="82">
        <f t="shared" si="31"/>
        <v>0.1266142942769901</v>
      </c>
      <c r="J175" s="87">
        <f t="shared" si="32"/>
        <v>0.17726001198778615</v>
      </c>
      <c r="K175" s="88">
        <f t="shared" si="33"/>
        <v>0.3226142942769903</v>
      </c>
      <c r="L175" s="89">
        <f t="shared" si="34"/>
        <v>0.4516600119877864</v>
      </c>
      <c r="M175" s="93">
        <f t="shared" si="35"/>
        <v>0.027175925925926023</v>
      </c>
      <c r="N175" s="93">
        <f t="shared" si="36"/>
        <v>0.0446946335200172</v>
      </c>
      <c r="O175" s="93">
        <f t="shared" si="37"/>
        <v>0.03804629629629643</v>
      </c>
      <c r="P175" s="93">
        <f t="shared" si="38"/>
        <v>0.06257248692802407</v>
      </c>
    </row>
    <row r="176" spans="1:16" ht="0" customHeight="1" hidden="1">
      <c r="A176" s="69">
        <f t="shared" si="27"/>
        <v>18.47222222222226</v>
      </c>
      <c r="B176" s="71">
        <f>INDEX(Значения_по_высоте_k,MATCH('Ветровое давление'!A176,Высота,1),MATCH('Ветровое давление'!$H$4,Тип_местности_для_K,0))+((INDEX(Значения_по_высоте_k,MATCH('Ветровое давление'!A176,Высота,1)+1,MATCH('Ветровое давление'!$H$4,Тип_местности_для_K,0))-INDEX(Значения_по_высоте_k,MATCH('Ветровое давление'!A176,Высота,1),MATCH('Ветровое давление'!$H$4,Тип_местности_для_K,0)))*(((A176-INDEX(Высота,MATCH('Ветровое давление'!A176,Высота,1))))/(INDEX(Высота,MATCH('Ветровое давление'!A176,Высота,1)+1)-INDEX(Высота,MATCH('Ветровое давление'!A176,Высота,1)))))</f>
        <v>0.8194444444444452</v>
      </c>
      <c r="C176" s="73">
        <f>INDEX(w0__кПа,MATCH('Ветровое давление'!$H$3,Ветровые_районы,0))*$H$13*B176</f>
        <v>0.19666666666666685</v>
      </c>
      <c r="D176" s="112">
        <f t="shared" si="26"/>
        <v>0.2753333333333336</v>
      </c>
      <c r="E176" s="75">
        <f>INDEX(Значения_по_высоте_E,MATCH('Ветровое давление'!A176,Высота,1),MATCH('Ветровое давление'!$H$4,Тип_местности_для_K,0))+((INDEX(Значения_по_высоте_E,MATCH('Ветровое давление'!A176,Высота,1)+1,MATCH('Ветровое давление'!$H$4,Тип_местности_для_K,0))-INDEX(Значения_по_высоте_E,MATCH('Ветровое давление'!A176,Высота,1),MATCH('Ветровое давление'!$H$4,Тип_местности_для_K,0)))*(((A176-INDEX(Высота,MATCH('Ветровое давление'!A176,Высота,1))))/(INDEX(Высота,MATCH('Ветровое давление'!A176,Высота,1)+1)-INDEX(Высота,MATCH('Ветровое давление'!A176,Высота,1)))))</f>
        <v>0.9413888888888884</v>
      </c>
      <c r="F176" s="76">
        <f t="shared" si="28"/>
        <v>0.12404367592592598</v>
      </c>
      <c r="G176" s="83">
        <f t="shared" si="29"/>
        <v>0.17297333969414394</v>
      </c>
      <c r="H176" s="83">
        <f t="shared" si="30"/>
        <v>0.12757349347605823</v>
      </c>
      <c r="I176" s="82">
        <f t="shared" si="31"/>
        <v>0.12757349347605823</v>
      </c>
      <c r="J176" s="87">
        <f t="shared" si="32"/>
        <v>0.1786028908664815</v>
      </c>
      <c r="K176" s="88">
        <f t="shared" si="33"/>
        <v>0.32424016014272505</v>
      </c>
      <c r="L176" s="89">
        <f t="shared" si="34"/>
        <v>0.4539362241998151</v>
      </c>
      <c r="M176" s="93">
        <f t="shared" si="35"/>
        <v>0.027268518518518622</v>
      </c>
      <c r="N176" s="93">
        <f t="shared" si="36"/>
        <v>0.04492044822359147</v>
      </c>
      <c r="O176" s="93">
        <f t="shared" si="37"/>
        <v>0.03817592592592607</v>
      </c>
      <c r="P176" s="93">
        <f t="shared" si="38"/>
        <v>0.06288862751302807</v>
      </c>
    </row>
    <row r="177" spans="1:16" ht="0" customHeight="1" hidden="1">
      <c r="A177" s="69">
        <f t="shared" si="27"/>
        <v>18.61111111111115</v>
      </c>
      <c r="B177" s="71">
        <f>INDEX(Значения_по_высоте_k,MATCH('Ветровое давление'!A177,Высота,1),MATCH('Ветровое давление'!$H$4,Тип_местности_для_K,0))+((INDEX(Значения_по_высоте_k,MATCH('Ветровое давление'!A177,Высота,1)+1,MATCH('Ветровое давление'!$H$4,Тип_местности_для_K,0))-INDEX(Значения_по_высоте_k,MATCH('Ветровое давление'!A177,Высота,1),MATCH('Ветровое давление'!$H$4,Тип_местности_для_K,0)))*(((A177-INDEX(Высота,MATCH('Ветровое давление'!A177,Высота,1))))/(INDEX(Высота,MATCH('Ветровое давление'!A177,Высота,1)+1)-INDEX(Высота,MATCH('Ветровое давление'!A177,Высота,1)))))</f>
        <v>0.822222222222223</v>
      </c>
      <c r="C177" s="73">
        <f>INDEX(w0__кПа,MATCH('Ветровое давление'!$H$3,Ветровые_районы,0))*$H$13*B177</f>
        <v>0.1973333333333335</v>
      </c>
      <c r="D177" s="112">
        <f t="shared" si="26"/>
        <v>0.2762666666666669</v>
      </c>
      <c r="E177" s="75">
        <f>INDEX(Значения_по_высоте_E,MATCH('Ветровое давление'!A177,Высота,1),MATCH('Ветровое давление'!$H$4,Тип_местности_для_K,0))+((INDEX(Значения_по_высоте_E,MATCH('Ветровое давление'!A177,Высота,1)+1,MATCH('Ветровое давление'!$H$4,Тип_местности_для_K,0))-INDEX(Значения_по_высоте_E,MATCH('Ветровое давление'!A177,Высота,1),MATCH('Ветровое давление'!$H$4,Тип_местности_для_K,0)))*(((A177-INDEX(Высота,MATCH('Ветровое давление'!A177,Высота,1))))/(INDEX(Высота,MATCH('Ветровое давление'!A177,Высота,1)+1)-INDEX(Высота,MATCH('Ветровое давление'!A177,Высота,1)))))</f>
        <v>0.939444444444444</v>
      </c>
      <c r="F177" s="76">
        <f t="shared" si="28"/>
        <v>0.12420708148148153</v>
      </c>
      <c r="G177" s="83">
        <f t="shared" si="29"/>
        <v>0.17320120140864118</v>
      </c>
      <c r="H177" s="83">
        <f t="shared" si="30"/>
        <v>0.12853269267512635</v>
      </c>
      <c r="I177" s="82">
        <f t="shared" si="31"/>
        <v>0.12853269267512635</v>
      </c>
      <c r="J177" s="87">
        <f t="shared" si="32"/>
        <v>0.17994576974517687</v>
      </c>
      <c r="K177" s="88">
        <f t="shared" si="33"/>
        <v>0.3258660260084598</v>
      </c>
      <c r="L177" s="89">
        <f t="shared" si="34"/>
        <v>0.4562124364118437</v>
      </c>
      <c r="M177" s="93">
        <f t="shared" si="35"/>
        <v>0.027361111111111214</v>
      </c>
      <c r="N177" s="93">
        <f t="shared" si="36"/>
        <v>0.045146262927165746</v>
      </c>
      <c r="O177" s="93">
        <f t="shared" si="37"/>
        <v>0.038305555555555704</v>
      </c>
      <c r="P177" s="93">
        <f t="shared" si="38"/>
        <v>0.06320476809803205</v>
      </c>
    </row>
    <row r="178" spans="1:16" ht="0" customHeight="1" hidden="1">
      <c r="A178" s="69">
        <f t="shared" si="27"/>
        <v>18.75000000000004</v>
      </c>
      <c r="B178" s="71">
        <f>INDEX(Значения_по_высоте_k,MATCH('Ветровое давление'!A178,Высота,1),MATCH('Ветровое давление'!$H$4,Тип_местности_для_K,0))+((INDEX(Значения_по_высоте_k,MATCH('Ветровое давление'!A178,Высота,1)+1,MATCH('Ветровое давление'!$H$4,Тип_местности_для_K,0))-INDEX(Значения_по_высоте_k,MATCH('Ветровое давление'!A178,Высота,1),MATCH('Ветровое давление'!$H$4,Тип_местности_для_K,0)))*(((A178-INDEX(Высота,MATCH('Ветровое давление'!A178,Высота,1))))/(INDEX(Высота,MATCH('Ветровое давление'!A178,Высота,1)+1)-INDEX(Высота,MATCH('Ветровое давление'!A178,Высота,1)))))</f>
        <v>0.8250000000000007</v>
      </c>
      <c r="C178" s="73">
        <f>INDEX(w0__кПа,MATCH('Ветровое давление'!$H$3,Ветровые_районы,0))*$H$13*B178</f>
        <v>0.19800000000000018</v>
      </c>
      <c r="D178" s="112">
        <f t="shared" si="26"/>
        <v>0.2772000000000002</v>
      </c>
      <c r="E178" s="75">
        <f>INDEX(Значения_по_высоте_E,MATCH('Ветровое давление'!A178,Высота,1),MATCH('Ветровое давление'!$H$4,Тип_местности_для_K,0))+((INDEX(Значения_по_высоте_E,MATCH('Ветровое давление'!A178,Высота,1)+1,MATCH('Ветровое давление'!$H$4,Тип_местности_для_K,0))-INDEX(Значения_по_высоте_E,MATCH('Ветровое давление'!A178,Высота,1),MATCH('Ветровое давление'!$H$4,Тип_местности_для_K,0)))*(((A178-INDEX(Высота,MATCH('Ветровое давление'!A178,Высота,1))))/(INDEX(Высота,MATCH('Ветровое давление'!A178,Высота,1)+1)-INDEX(Высота,MATCH('Ветровое давление'!A178,Высота,1)))))</f>
        <v>0.9374999999999996</v>
      </c>
      <c r="F178" s="76">
        <f t="shared" si="28"/>
        <v>0.12436875000000006</v>
      </c>
      <c r="G178" s="83">
        <f t="shared" si="29"/>
        <v>0.17342664090293877</v>
      </c>
      <c r="H178" s="83">
        <f t="shared" si="30"/>
        <v>0.12949189187419446</v>
      </c>
      <c r="I178" s="82">
        <f t="shared" si="31"/>
        <v>0.12949189187419446</v>
      </c>
      <c r="J178" s="87">
        <f t="shared" si="32"/>
        <v>0.18128864862387223</v>
      </c>
      <c r="K178" s="88">
        <f t="shared" si="33"/>
        <v>0.32749189187419464</v>
      </c>
      <c r="L178" s="89">
        <f t="shared" si="34"/>
        <v>0.45848864862387245</v>
      </c>
      <c r="M178" s="93">
        <f t="shared" si="35"/>
        <v>0.027453703703703803</v>
      </c>
      <c r="N178" s="93">
        <f t="shared" si="36"/>
        <v>0.045372077630740026</v>
      </c>
      <c r="O178" s="93">
        <f t="shared" si="37"/>
        <v>0.03843518518518532</v>
      </c>
      <c r="P178" s="93">
        <f t="shared" si="38"/>
        <v>0.06352090868303603</v>
      </c>
    </row>
    <row r="179" spans="1:16" ht="0" customHeight="1" hidden="1">
      <c r="A179" s="69">
        <f t="shared" si="27"/>
        <v>18.88888888888893</v>
      </c>
      <c r="B179" s="71">
        <f>INDEX(Значения_по_высоте_k,MATCH('Ветровое давление'!A179,Высота,1),MATCH('Ветровое давление'!$H$4,Тип_местности_для_K,0))+((INDEX(Значения_по_высоте_k,MATCH('Ветровое давление'!A179,Высота,1)+1,MATCH('Ветровое давление'!$H$4,Тип_местности_для_K,0))-INDEX(Значения_по_высоте_k,MATCH('Ветровое давление'!A179,Высота,1),MATCH('Ветровое давление'!$H$4,Тип_местности_для_K,0)))*(((A179-INDEX(Высота,MATCH('Ветровое давление'!A179,Высота,1))))/(INDEX(Высота,MATCH('Ветровое давление'!A179,Высота,1)+1)-INDEX(Высота,MATCH('Ветровое давление'!A179,Высота,1)))))</f>
        <v>0.8277777777777786</v>
      </c>
      <c r="C179" s="73">
        <f>INDEX(w0__кПа,MATCH('Ветровое давление'!$H$3,Ветровые_районы,0))*$H$13*B179</f>
        <v>0.19866666666666685</v>
      </c>
      <c r="D179" s="112">
        <f t="shared" si="26"/>
        <v>0.27813333333333357</v>
      </c>
      <c r="E179" s="75">
        <f>INDEX(Значения_по_высоте_E,MATCH('Ветровое давление'!A179,Высота,1),MATCH('Ветровое давление'!$H$4,Тип_местности_для_K,0))+((INDEX(Значения_по_высоте_E,MATCH('Ветровое давление'!A179,Высота,1)+1,MATCH('Ветровое давление'!$H$4,Тип_местности_для_K,0))-INDEX(Значения_по_высоте_E,MATCH('Ветровое давление'!A179,Высота,1),MATCH('Ветровое давление'!$H$4,Тип_местности_для_K,0)))*(((A179-INDEX(Высота,MATCH('Ветровое давление'!A179,Высота,1))))/(INDEX(Высота,MATCH('Ветровое давление'!A179,Высота,1)+1)-INDEX(Высота,MATCH('Ветровое давление'!A179,Высота,1)))))</f>
        <v>0.935555555555555</v>
      </c>
      <c r="F179" s="76">
        <f t="shared" si="28"/>
        <v>0.12452868148148154</v>
      </c>
      <c r="G179" s="83">
        <f t="shared" si="29"/>
        <v>0.17364965817703668</v>
      </c>
      <c r="H179" s="83">
        <f t="shared" si="30"/>
        <v>0.13045109107326255</v>
      </c>
      <c r="I179" s="82">
        <f t="shared" si="31"/>
        <v>0.13045109107326255</v>
      </c>
      <c r="J179" s="87">
        <f t="shared" si="32"/>
        <v>0.18263152750256756</v>
      </c>
      <c r="K179" s="88">
        <f t="shared" si="33"/>
        <v>0.3291177577399294</v>
      </c>
      <c r="L179" s="89">
        <f t="shared" si="34"/>
        <v>0.4607648608359011</v>
      </c>
      <c r="M179" s="93">
        <f t="shared" si="35"/>
        <v>0.027546296296296402</v>
      </c>
      <c r="N179" s="93">
        <f t="shared" si="36"/>
        <v>0.0455978923343143</v>
      </c>
      <c r="O179" s="93">
        <f t="shared" si="37"/>
        <v>0.038564814814814954</v>
      </c>
      <c r="P179" s="93">
        <f t="shared" si="38"/>
        <v>0.06383704926804001</v>
      </c>
    </row>
    <row r="180" spans="1:16" ht="0" customHeight="1" hidden="1">
      <c r="A180" s="69">
        <f t="shared" si="27"/>
        <v>19.027777777777818</v>
      </c>
      <c r="B180" s="71">
        <f>INDEX(Значения_по_высоте_k,MATCH('Ветровое давление'!A180,Высота,1),MATCH('Ветровое давление'!$H$4,Тип_местности_для_K,0))+((INDEX(Значения_по_высоте_k,MATCH('Ветровое давление'!A180,Высота,1)+1,MATCH('Ветровое давление'!$H$4,Тип_местности_для_K,0))-INDEX(Значения_по_высоте_k,MATCH('Ветровое давление'!A180,Высота,1),MATCH('Ветровое давление'!$H$4,Тип_местности_для_K,0)))*(((A180-INDEX(Высота,MATCH('Ветровое давление'!A180,Высота,1))))/(INDEX(Высота,MATCH('Ветровое давление'!A180,Высота,1)+1)-INDEX(Высота,MATCH('Ветровое давление'!A180,Высота,1)))))</f>
        <v>0.8305555555555564</v>
      </c>
      <c r="C180" s="73">
        <f>INDEX(w0__кПа,MATCH('Ветровое давление'!$H$3,Ветровые_районы,0))*$H$13*B180</f>
        <v>0.19933333333333353</v>
      </c>
      <c r="D180" s="112">
        <f t="shared" si="26"/>
        <v>0.2790666666666669</v>
      </c>
      <c r="E180" s="75">
        <f>INDEX(Значения_по_высоте_E,MATCH('Ветровое давление'!A180,Высота,1),MATCH('Ветровое давление'!$H$4,Тип_местности_для_K,0))+((INDEX(Значения_по_высоте_E,MATCH('Ветровое давление'!A180,Высота,1)+1,MATCH('Ветровое давление'!$H$4,Тип_местности_для_K,0))-INDEX(Значения_по_высоте_E,MATCH('Ветровое давление'!A180,Высота,1),MATCH('Ветровое давление'!$H$4,Тип_местности_для_K,0)))*(((A180-INDEX(Высота,MATCH('Ветровое давление'!A180,Высота,1))))/(INDEX(Высота,MATCH('Ветровое давление'!A180,Высота,1)+1)-INDEX(Высота,MATCH('Ветровое давление'!A180,Высота,1)))))</f>
        <v>0.9336111111111106</v>
      </c>
      <c r="F180" s="76">
        <f t="shared" si="28"/>
        <v>0.12468687592592598</v>
      </c>
      <c r="G180" s="83">
        <f t="shared" si="29"/>
        <v>0.1738702532309349</v>
      </c>
      <c r="H180" s="83">
        <f t="shared" si="30"/>
        <v>0.13141029027233064</v>
      </c>
      <c r="I180" s="82">
        <f t="shared" si="31"/>
        <v>0.13141029027233064</v>
      </c>
      <c r="J180" s="87">
        <f t="shared" si="32"/>
        <v>0.1839744063812629</v>
      </c>
      <c r="K180" s="88">
        <f t="shared" si="33"/>
        <v>0.33074362360566417</v>
      </c>
      <c r="L180" s="89">
        <f t="shared" si="34"/>
        <v>0.4630410730479298</v>
      </c>
      <c r="M180" s="93">
        <f t="shared" si="35"/>
        <v>0.02763888888888899</v>
      </c>
      <c r="N180" s="93">
        <f t="shared" si="36"/>
        <v>0.04582370703788857</v>
      </c>
      <c r="O180" s="93">
        <f t="shared" si="37"/>
        <v>0.03869444444444459</v>
      </c>
      <c r="P180" s="93">
        <f t="shared" si="38"/>
        <v>0.064153189853044</v>
      </c>
    </row>
    <row r="181" spans="1:16" ht="0" customHeight="1" hidden="1">
      <c r="A181" s="69">
        <f t="shared" si="27"/>
        <v>19.166666666666707</v>
      </c>
      <c r="B181" s="71">
        <f>INDEX(Значения_по_высоте_k,MATCH('Ветровое давление'!A181,Высота,1),MATCH('Ветровое давление'!$H$4,Тип_местности_для_K,0))+((INDEX(Значения_по_высоте_k,MATCH('Ветровое давление'!A181,Высота,1)+1,MATCH('Ветровое давление'!$H$4,Тип_местности_для_K,0))-INDEX(Значения_по_высоте_k,MATCH('Ветровое давление'!A181,Высота,1),MATCH('Ветровое давление'!$H$4,Тип_местности_для_K,0)))*(((A181-INDEX(Высота,MATCH('Ветровое давление'!A181,Высота,1))))/(INDEX(Высота,MATCH('Ветровое давление'!A181,Высота,1)+1)-INDEX(Высота,MATCH('Ветровое давление'!A181,Высота,1)))))</f>
        <v>0.8333333333333341</v>
      </c>
      <c r="C181" s="73">
        <f>INDEX(w0__кПа,MATCH('Ветровое давление'!$H$3,Ветровые_районы,0))*$H$13*B181</f>
        <v>0.20000000000000018</v>
      </c>
      <c r="D181" s="112">
        <f t="shared" si="26"/>
        <v>0.28000000000000025</v>
      </c>
      <c r="E181" s="75">
        <f>INDEX(Значения_по_высоте_E,MATCH('Ветровое давление'!A181,Высота,1),MATCH('Ветровое давление'!$H$4,Тип_местности_для_K,0))+((INDEX(Значения_по_высоте_E,MATCH('Ветровое давление'!A181,Высота,1)+1,MATCH('Ветровое давление'!$H$4,Тип_местности_для_K,0))-INDEX(Значения_по_высоте_E,MATCH('Ветровое давление'!A181,Высота,1),MATCH('Ветровое давление'!$H$4,Тип_местности_для_K,0)))*(((A181-INDEX(Высота,MATCH('Ветровое давление'!A181,Высота,1))))/(INDEX(Высота,MATCH('Ветровое давление'!A181,Высота,1)+1)-INDEX(Высота,MATCH('Ветровое давление'!A181,Высота,1)))))</f>
        <v>0.9316666666666662</v>
      </c>
      <c r="F181" s="76">
        <f t="shared" si="28"/>
        <v>0.12484333333333339</v>
      </c>
      <c r="G181" s="83">
        <f t="shared" si="29"/>
        <v>0.17408842606463348</v>
      </c>
      <c r="H181" s="83">
        <f t="shared" si="30"/>
        <v>0.13236948947139876</v>
      </c>
      <c r="I181" s="82">
        <f t="shared" si="31"/>
        <v>0.13236948947139876</v>
      </c>
      <c r="J181" s="87">
        <f t="shared" si="32"/>
        <v>0.18531728525995825</v>
      </c>
      <c r="K181" s="88">
        <f t="shared" si="33"/>
        <v>0.33236948947139894</v>
      </c>
      <c r="L181" s="89">
        <f t="shared" si="34"/>
        <v>0.4653172852599585</v>
      </c>
      <c r="M181" s="93">
        <f t="shared" si="35"/>
        <v>0.027731481481481586</v>
      </c>
      <c r="N181" s="93">
        <f t="shared" si="36"/>
        <v>0.046049521741462845</v>
      </c>
      <c r="O181" s="93">
        <f t="shared" si="37"/>
        <v>0.03882407407407422</v>
      </c>
      <c r="P181" s="93">
        <f t="shared" si="38"/>
        <v>0.06446933043804798</v>
      </c>
    </row>
    <row r="182" spans="1:16" ht="0" customHeight="1" hidden="1">
      <c r="A182" s="69">
        <f t="shared" si="27"/>
        <v>19.305555555555596</v>
      </c>
      <c r="B182" s="71">
        <f>INDEX(Значения_по_высоте_k,MATCH('Ветровое давление'!A182,Высота,1),MATCH('Ветровое давление'!$H$4,Тип_местности_для_K,0))+((INDEX(Значения_по_высоте_k,MATCH('Ветровое давление'!A182,Высота,1)+1,MATCH('Ветровое давление'!$H$4,Тип_местности_для_K,0))-INDEX(Значения_по_высоте_k,MATCH('Ветровое давление'!A182,Высота,1),MATCH('Ветровое давление'!$H$4,Тип_местности_для_K,0)))*(((A182-INDEX(Высота,MATCH('Ветровое давление'!A182,Высота,1))))/(INDEX(Высота,MATCH('Ветровое давление'!A182,Высота,1)+1)-INDEX(Высота,MATCH('Ветровое давление'!A182,Высота,1)))))</f>
        <v>0.8361111111111119</v>
      </c>
      <c r="C182" s="73">
        <f>INDEX(w0__кПа,MATCH('Ветровое давление'!$H$3,Ветровые_районы,0))*$H$13*B182</f>
        <v>0.20066666666666685</v>
      </c>
      <c r="D182" s="112">
        <f t="shared" si="26"/>
        <v>0.2809333333333336</v>
      </c>
      <c r="E182" s="75">
        <f>INDEX(Значения_по_высоте_E,MATCH('Ветровое давление'!A182,Высота,1),MATCH('Ветровое давление'!$H$4,Тип_местности_для_K,0))+((INDEX(Значения_по_высоте_E,MATCH('Ветровое давление'!A182,Высота,1)+1,MATCH('Ветровое давление'!$H$4,Тип_местности_для_K,0))-INDEX(Значения_по_высоте_E,MATCH('Ветровое давление'!A182,Высота,1),MATCH('Ветровое давление'!$H$4,Тип_местности_для_K,0)))*(((A182-INDEX(Высота,MATCH('Ветровое давление'!A182,Высота,1))))/(INDEX(Высота,MATCH('Ветровое давление'!A182,Высота,1)+1)-INDEX(Высота,MATCH('Ветровое давление'!A182,Высота,1)))))</f>
        <v>0.9297222222222217</v>
      </c>
      <c r="F182" s="76">
        <f t="shared" si="28"/>
        <v>0.12499805370370375</v>
      </c>
      <c r="G182" s="83">
        <f t="shared" si="29"/>
        <v>0.17430417667813236</v>
      </c>
      <c r="H182" s="83">
        <f t="shared" si="30"/>
        <v>0.13332868867046688</v>
      </c>
      <c r="I182" s="82">
        <f t="shared" si="31"/>
        <v>0.13332868867046688</v>
      </c>
      <c r="J182" s="87">
        <f t="shared" si="32"/>
        <v>0.1866601641386536</v>
      </c>
      <c r="K182" s="88">
        <f t="shared" si="33"/>
        <v>0.33399535533713376</v>
      </c>
      <c r="L182" s="89">
        <f t="shared" si="34"/>
        <v>0.4675934974719872</v>
      </c>
      <c r="M182" s="93">
        <f t="shared" si="35"/>
        <v>0.02782407407407418</v>
      </c>
      <c r="N182" s="93">
        <f t="shared" si="36"/>
        <v>0.04627533644503712</v>
      </c>
      <c r="O182" s="93">
        <f t="shared" si="37"/>
        <v>0.03895370370370385</v>
      </c>
      <c r="P182" s="93">
        <f t="shared" si="38"/>
        <v>0.06478547102305197</v>
      </c>
    </row>
    <row r="183" spans="1:16" ht="0" customHeight="1" hidden="1">
      <c r="A183" s="69">
        <f t="shared" si="27"/>
        <v>19.444444444444485</v>
      </c>
      <c r="B183" s="71">
        <f>INDEX(Значения_по_высоте_k,MATCH('Ветровое давление'!A183,Высота,1),MATCH('Ветровое давление'!$H$4,Тип_местности_для_K,0))+((INDEX(Значения_по_высоте_k,MATCH('Ветровое давление'!A183,Высота,1)+1,MATCH('Ветровое давление'!$H$4,Тип_местности_для_K,0))-INDEX(Значения_по_высоте_k,MATCH('Ветровое давление'!A183,Высота,1),MATCH('Ветровое давление'!$H$4,Тип_местности_для_K,0)))*(((A183-INDEX(Высота,MATCH('Ветровое давление'!A183,Высота,1))))/(INDEX(Высота,MATCH('Ветровое давление'!A183,Высота,1)+1)-INDEX(Высота,MATCH('Ветровое давление'!A183,Высота,1)))))</f>
        <v>0.8388888888888897</v>
      </c>
      <c r="C183" s="73">
        <f>INDEX(w0__кПа,MATCH('Ветровое давление'!$H$3,Ветровые_районы,0))*$H$13*B183</f>
        <v>0.2013333333333335</v>
      </c>
      <c r="D183" s="112">
        <f t="shared" si="26"/>
        <v>0.2818666666666669</v>
      </c>
      <c r="E183" s="75">
        <f>INDEX(Значения_по_высоте_E,MATCH('Ветровое давление'!A183,Высота,1),MATCH('Ветровое давление'!$H$4,Тип_местности_для_K,0))+((INDEX(Значения_по_высоте_E,MATCH('Ветровое давление'!A183,Высота,1)+1,MATCH('Ветровое давление'!$H$4,Тип_местности_для_K,0))-INDEX(Значения_по_высоте_E,MATCH('Ветровое давление'!A183,Высота,1),MATCH('Ветровое давление'!$H$4,Тип_местности_для_K,0)))*(((A183-INDEX(Высота,MATCH('Ветровое давление'!A183,Высота,1))))/(INDEX(Высота,MATCH('Ветровое давление'!A183,Высота,1)+1)-INDEX(Высота,MATCH('Ветровое давление'!A183,Высота,1)))))</f>
        <v>0.9277777777777773</v>
      </c>
      <c r="F183" s="76">
        <f t="shared" si="28"/>
        <v>0.1251510370370371</v>
      </c>
      <c r="G183" s="83">
        <f t="shared" si="29"/>
        <v>0.17451750507143163</v>
      </c>
      <c r="H183" s="83">
        <f t="shared" si="30"/>
        <v>0.134287887869535</v>
      </c>
      <c r="I183" s="82">
        <f t="shared" si="31"/>
        <v>0.134287887869535</v>
      </c>
      <c r="J183" s="87">
        <f t="shared" si="32"/>
        <v>0.188003043017349</v>
      </c>
      <c r="K183" s="88">
        <f t="shared" si="33"/>
        <v>0.3356212212028685</v>
      </c>
      <c r="L183" s="89">
        <f t="shared" si="34"/>
        <v>0.46986970968401587</v>
      </c>
      <c r="M183" s="93">
        <f t="shared" si="35"/>
        <v>0.02791666666666677</v>
      </c>
      <c r="N183" s="93">
        <f t="shared" si="36"/>
        <v>0.0465011511486114</v>
      </c>
      <c r="O183" s="93">
        <f t="shared" si="37"/>
        <v>0.03908333333333347</v>
      </c>
      <c r="P183" s="93">
        <f t="shared" si="38"/>
        <v>0.06510161160805596</v>
      </c>
    </row>
    <row r="184" spans="1:16" ht="0" customHeight="1" hidden="1">
      <c r="A184" s="69">
        <f t="shared" si="27"/>
        <v>19.583333333333375</v>
      </c>
      <c r="B184" s="71">
        <f>INDEX(Значения_по_высоте_k,MATCH('Ветровое давление'!A184,Высота,1),MATCH('Ветровое давление'!$H$4,Тип_местности_для_K,0))+((INDEX(Значения_по_высоте_k,MATCH('Ветровое давление'!A184,Высота,1)+1,MATCH('Ветровое давление'!$H$4,Тип_местности_для_K,0))-INDEX(Значения_по_высоте_k,MATCH('Ветровое давление'!A184,Высота,1),MATCH('Ветровое давление'!$H$4,Тип_местности_для_K,0)))*(((A184-INDEX(Высота,MATCH('Ветровое давление'!A184,Высота,1))))/(INDEX(Высота,MATCH('Ветровое давление'!A184,Высота,1)+1)-INDEX(Высота,MATCH('Ветровое давление'!A184,Высота,1)))))</f>
        <v>0.8416666666666675</v>
      </c>
      <c r="C184" s="73">
        <f>INDEX(w0__кПа,MATCH('Ветровое давление'!$H$3,Ветровые_районы,0))*$H$13*B184</f>
        <v>0.20200000000000018</v>
      </c>
      <c r="D184" s="112">
        <f t="shared" si="26"/>
        <v>0.2828000000000002</v>
      </c>
      <c r="E184" s="75">
        <f>INDEX(Значения_по_высоте_E,MATCH('Ветровое давление'!A184,Высота,1),MATCH('Ветровое давление'!$H$4,Тип_местности_для_K,0))+((INDEX(Значения_по_высоте_E,MATCH('Ветровое давление'!A184,Высота,1)+1,MATCH('Ветровое давление'!$H$4,Тип_местности_для_K,0))-INDEX(Значения_по_высоте_E,MATCH('Ветровое давление'!A184,Высота,1),MATCH('Ветровое давление'!$H$4,Тип_местности_для_K,0)))*(((A184-INDEX(Высота,MATCH('Ветровое давление'!A184,Высота,1))))/(INDEX(Высота,MATCH('Ветровое давление'!A184,Высота,1)+1)-INDEX(Высота,MATCH('Ветровое давление'!A184,Высота,1)))))</f>
        <v>0.9258333333333328</v>
      </c>
      <c r="F184" s="76">
        <f t="shared" si="28"/>
        <v>0.12530228333333338</v>
      </c>
      <c r="G184" s="83">
        <f t="shared" si="29"/>
        <v>0.17472841124453117</v>
      </c>
      <c r="H184" s="83">
        <f t="shared" si="30"/>
        <v>0.1352470870686031</v>
      </c>
      <c r="I184" s="82">
        <f t="shared" si="31"/>
        <v>0.1352470870686031</v>
      </c>
      <c r="J184" s="87">
        <f t="shared" si="32"/>
        <v>0.18934592189604435</v>
      </c>
      <c r="K184" s="88">
        <f t="shared" si="33"/>
        <v>0.3372470870686033</v>
      </c>
      <c r="L184" s="89">
        <f t="shared" si="34"/>
        <v>0.47214592189604454</v>
      </c>
      <c r="M184" s="93">
        <f t="shared" si="35"/>
        <v>0.028009259259259362</v>
      </c>
      <c r="N184" s="93">
        <f t="shared" si="36"/>
        <v>0.04672696585218568</v>
      </c>
      <c r="O184" s="93">
        <f t="shared" si="37"/>
        <v>0.0392129629629631</v>
      </c>
      <c r="P184" s="93">
        <f t="shared" si="38"/>
        <v>0.06541775219305994</v>
      </c>
    </row>
    <row r="185" spans="1:16" ht="0" customHeight="1" hidden="1">
      <c r="A185" s="69">
        <f t="shared" si="27"/>
        <v>19.722222222222264</v>
      </c>
      <c r="B185" s="71">
        <f>INDEX(Значения_по_высоте_k,MATCH('Ветровое давление'!A185,Высота,1),MATCH('Ветровое давление'!$H$4,Тип_местности_для_K,0))+((INDEX(Значения_по_высоте_k,MATCH('Ветровое давление'!A185,Высота,1)+1,MATCH('Ветровое давление'!$H$4,Тип_местности_для_K,0))-INDEX(Значения_по_высоте_k,MATCH('Ветровое давление'!A185,Высота,1),MATCH('Ветровое давление'!$H$4,Тип_местности_для_K,0)))*(((A185-INDEX(Высота,MATCH('Ветровое давление'!A185,Высота,1))))/(INDEX(Высота,MATCH('Ветровое давление'!A185,Высота,1)+1)-INDEX(Высота,MATCH('Ветровое давление'!A185,Высота,1)))))</f>
        <v>0.8444444444444452</v>
      </c>
      <c r="C185" s="73">
        <f>INDEX(w0__кПа,MATCH('Ветровое давление'!$H$3,Ветровые_районы,0))*$H$13*B185</f>
        <v>0.20266666666666686</v>
      </c>
      <c r="D185" s="112">
        <f t="shared" si="26"/>
        <v>0.28373333333333356</v>
      </c>
      <c r="E185" s="75">
        <f>INDEX(Значения_по_высоте_E,MATCH('Ветровое давление'!A185,Высота,1),MATCH('Ветровое давление'!$H$4,Тип_местности_для_K,0))+((INDEX(Значения_по_высоте_E,MATCH('Ветровое давление'!A185,Высота,1)+1,MATCH('Ветровое давление'!$H$4,Тип_местности_для_K,0))-INDEX(Значения_по_высоте_E,MATCH('Ветровое давление'!A185,Высота,1),MATCH('Ветровое давление'!$H$4,Тип_местности_для_K,0)))*(((A185-INDEX(Высота,MATCH('Ветровое давление'!A185,Высота,1))))/(INDEX(Высота,MATCH('Ветровое давление'!A185,Высота,1)+1)-INDEX(Высота,MATCH('Ветровое давление'!A185,Высота,1)))))</f>
        <v>0.9238888888888883</v>
      </c>
      <c r="F185" s="76">
        <f t="shared" si="28"/>
        <v>0.12545179259259265</v>
      </c>
      <c r="G185" s="83">
        <f t="shared" si="29"/>
        <v>0.1749368951974311</v>
      </c>
      <c r="H185" s="83">
        <f t="shared" si="30"/>
        <v>0.1362062862676712</v>
      </c>
      <c r="I185" s="82">
        <f t="shared" si="31"/>
        <v>0.1362062862676712</v>
      </c>
      <c r="J185" s="87">
        <f t="shared" si="32"/>
        <v>0.19068880077473968</v>
      </c>
      <c r="K185" s="88">
        <f t="shared" si="33"/>
        <v>0.33887295293433806</v>
      </c>
      <c r="L185" s="89">
        <f t="shared" si="34"/>
        <v>0.4744221341080732</v>
      </c>
      <c r="M185" s="93">
        <f t="shared" si="35"/>
        <v>0.028101851851851958</v>
      </c>
      <c r="N185" s="93">
        <f t="shared" si="36"/>
        <v>0.04695278055575995</v>
      </c>
      <c r="O185" s="93">
        <f t="shared" si="37"/>
        <v>0.039342592592592734</v>
      </c>
      <c r="P185" s="93">
        <f t="shared" si="38"/>
        <v>0.06573389277806392</v>
      </c>
    </row>
    <row r="186" spans="1:16" ht="0" customHeight="1" hidden="1">
      <c r="A186" s="69">
        <f t="shared" si="27"/>
        <v>19.861111111111153</v>
      </c>
      <c r="B186" s="71">
        <f>INDEX(Значения_по_высоте_k,MATCH('Ветровое давление'!A186,Высота,1),MATCH('Ветровое давление'!$H$4,Тип_местности_для_K,0))+((INDEX(Значения_по_высоте_k,MATCH('Ветровое давление'!A186,Высота,1)+1,MATCH('Ветровое давление'!$H$4,Тип_местности_для_K,0))-INDEX(Значения_по_высоте_k,MATCH('Ветровое давление'!A186,Высота,1),MATCH('Ветровое давление'!$H$4,Тип_местности_для_K,0)))*(((A186-INDEX(Высота,MATCH('Ветровое давление'!A186,Высота,1))))/(INDEX(Высота,MATCH('Ветровое давление'!A186,Высота,1)+1)-INDEX(Высота,MATCH('Ветровое давление'!A186,Высота,1)))))</f>
        <v>0.847222222222223</v>
      </c>
      <c r="C186" s="73">
        <f>INDEX(w0__кПа,MATCH('Ветровое давление'!$H$3,Ветровые_районы,0))*$H$13*B186</f>
        <v>0.2033333333333335</v>
      </c>
      <c r="D186" s="112">
        <f t="shared" si="26"/>
        <v>0.2846666666666669</v>
      </c>
      <c r="E186" s="75">
        <f>INDEX(Значения_по_высоте_E,MATCH('Ветровое давление'!A186,Высота,1),MATCH('Ветровое давление'!$H$4,Тип_местности_для_K,0))+((INDEX(Значения_по_высоте_E,MATCH('Ветровое давление'!A186,Высота,1)+1,MATCH('Ветровое давление'!$H$4,Тип_местности_для_K,0))-INDEX(Значения_по_высоте_E,MATCH('Ветровое давление'!A186,Высота,1),MATCH('Ветровое давление'!$H$4,Тип_местности_для_K,0)))*(((A186-INDEX(Высота,MATCH('Ветровое давление'!A186,Высота,1))))/(INDEX(Высота,MATCH('Ветровое давление'!A186,Высота,1)+1)-INDEX(Высота,MATCH('Ветровое давление'!A186,Высота,1)))))</f>
        <v>0.9219444444444439</v>
      </c>
      <c r="F186" s="76">
        <f t="shared" si="28"/>
        <v>0.12559956481481485</v>
      </c>
      <c r="G186" s="83">
        <f t="shared" si="29"/>
        <v>0.1751429569301313</v>
      </c>
      <c r="H186" s="83">
        <f t="shared" si="30"/>
        <v>0.13716548546673932</v>
      </c>
      <c r="I186" s="82">
        <f t="shared" si="31"/>
        <v>0.13716548546673932</v>
      </c>
      <c r="J186" s="87">
        <f t="shared" si="32"/>
        <v>0.19203167965343504</v>
      </c>
      <c r="K186" s="88">
        <f t="shared" si="33"/>
        <v>0.3404988188000728</v>
      </c>
      <c r="L186" s="89">
        <f t="shared" si="34"/>
        <v>0.47669834632010194</v>
      </c>
      <c r="M186" s="93">
        <f t="shared" si="35"/>
        <v>0.02819444444444455</v>
      </c>
      <c r="N186" s="93">
        <f t="shared" si="36"/>
        <v>0.047178595259334224</v>
      </c>
      <c r="O186" s="93">
        <f t="shared" si="37"/>
        <v>0.03947222222222237</v>
      </c>
      <c r="P186" s="93">
        <f t="shared" si="38"/>
        <v>0.06605003336306792</v>
      </c>
    </row>
    <row r="187" spans="1:16" ht="0" customHeight="1" hidden="1">
      <c r="A187" s="69">
        <f t="shared" si="27"/>
        <v>20.000000000000043</v>
      </c>
      <c r="B187" s="71">
        <f>INDEX(Значения_по_высоте_k,MATCH('Ветровое давление'!A187,Высота,1),MATCH('Ветровое давление'!$H$4,Тип_местности_для_K,0))+((INDEX(Значения_по_высоте_k,MATCH('Ветровое давление'!A187,Высота,1)+1,MATCH('Ветровое давление'!$H$4,Тип_местности_для_K,0))-INDEX(Значения_по_высоте_k,MATCH('Ветровое давление'!A187,Высота,1),MATCH('Ветровое давление'!$H$4,Тип_местности_для_K,0)))*(((A187-INDEX(Высота,MATCH('Ветровое давление'!A187,Высота,1))))/(INDEX(Высота,MATCH('Ветровое давление'!A187,Высота,1)+1)-INDEX(Высота,MATCH('Ветровое давление'!A187,Высота,1)))))</f>
        <v>0.8500000000000005</v>
      </c>
      <c r="C187" s="73">
        <f>INDEX(w0__кПа,MATCH('Ветровое давление'!$H$3,Ветровые_районы,0))*$H$13*B187</f>
        <v>0.20400000000000013</v>
      </c>
      <c r="D187" s="112">
        <f t="shared" si="26"/>
        <v>0.28560000000000013</v>
      </c>
      <c r="E187" s="75">
        <f>INDEX(Значения_по_высоте_E,MATCH('Ветровое давление'!A187,Высота,1),MATCH('Ветровое давление'!$H$4,Тип_местности_для_K,0))+((INDEX(Значения_по_высоте_E,MATCH('Ветровое давление'!A187,Высота,1)+1,MATCH('Ветровое давление'!$H$4,Тип_местности_для_K,0))-INDEX(Значения_по_высоте_E,MATCH('Ветровое давление'!A187,Высота,1),MATCH('Ветровое давление'!$H$4,Тип_местности_для_K,0)))*(((A187-INDEX(Высота,MATCH('Ветровое давление'!A187,Высота,1))))/(INDEX(Высота,MATCH('Ветровое давление'!A187,Высота,1)+1)-INDEX(Высота,MATCH('Ветровое давление'!A187,Высота,1)))))</f>
        <v>0.9199999999999998</v>
      </c>
      <c r="F187" s="76">
        <f t="shared" si="28"/>
        <v>0.12574560000000004</v>
      </c>
      <c r="G187" s="83">
        <f t="shared" si="29"/>
        <v>0.17534659644263187</v>
      </c>
      <c r="H187" s="83">
        <f t="shared" si="30"/>
        <v>0.13812468466580743</v>
      </c>
      <c r="I187" s="82">
        <f t="shared" si="31"/>
        <v>0.13812468466580743</v>
      </c>
      <c r="J187" s="87">
        <f t="shared" si="32"/>
        <v>0.1933745585321304</v>
      </c>
      <c r="K187" s="88">
        <f t="shared" si="33"/>
        <v>0.3421246846658076</v>
      </c>
      <c r="L187" s="89">
        <f t="shared" si="34"/>
        <v>0.47897455853213056</v>
      </c>
      <c r="M187" s="93">
        <f t="shared" si="35"/>
        <v>0.02828703703703714</v>
      </c>
      <c r="N187" s="93">
        <f t="shared" si="36"/>
        <v>0.0474044099629085</v>
      </c>
      <c r="O187" s="93">
        <f t="shared" si="37"/>
        <v>0.03960185185185199</v>
      </c>
      <c r="P187" s="93">
        <f t="shared" si="38"/>
        <v>0.0663661739480719</v>
      </c>
    </row>
    <row r="188" spans="1:16" ht="0" customHeight="1" hidden="1">
      <c r="A188" s="69">
        <f t="shared" si="27"/>
        <v>20.138888888888932</v>
      </c>
      <c r="B188" s="71">
        <f>INDEX(Значения_по_высоте_k,MATCH('Ветровое давление'!A188,Высота,1),MATCH('Ветровое давление'!$H$4,Тип_местности_для_K,0))+((INDEX(Значения_по_высоте_k,MATCH('Ветровое давление'!A188,Высота,1)+1,MATCH('Ветровое давление'!$H$4,Тип_местности_для_K,0))-INDEX(Значения_по_высоте_k,MATCH('Ветровое давление'!A188,Высота,1),MATCH('Ветровое давление'!$H$4,Тип_местности_для_K,0)))*(((A188-INDEX(Высота,MATCH('Ветровое давление'!A188,Высота,1))))/(INDEX(Высота,MATCH('Ветровое давление'!A188,Высота,1)+1)-INDEX(Высота,MATCH('Ветровое давление'!A188,Высота,1)))))</f>
        <v>0.8517361111111116</v>
      </c>
      <c r="C188" s="73">
        <f>INDEX(w0__кПа,MATCH('Ветровое давление'!$H$3,Ветровые_районы,0))*$H$13*B188</f>
        <v>0.20441666666666677</v>
      </c>
      <c r="D188" s="112">
        <f t="shared" si="26"/>
        <v>0.28618333333333346</v>
      </c>
      <c r="E188" s="75">
        <f>INDEX(Значения_по_высоте_E,MATCH('Ветровое давление'!A188,Высота,1),MATCH('Ветровое давление'!$H$4,Тип_местности_для_K,0))+((INDEX(Значения_по_высоте_E,MATCH('Ветровое давление'!A188,Высота,1)+1,MATCH('Ветровое давление'!$H$4,Тип_местности_для_K,0))-INDEX(Значения_по_высоте_E,MATCH('Ветровое давление'!A188,Высота,1),MATCH('Ветровое давление'!$H$4,Тип_местности_для_K,0)))*(((A188-INDEX(Высота,MATCH('Ветровое давление'!A188,Высота,1))))/(INDEX(Высота,MATCH('Ветровое давление'!A188,Высота,1)+1)-INDEX(Высота,MATCH('Ветровое давление'!A188,Высота,1)))))</f>
        <v>0.9191666666666665</v>
      </c>
      <c r="F188" s="76">
        <f t="shared" si="28"/>
        <v>0.12588830069444448</v>
      </c>
      <c r="G188" s="83">
        <f t="shared" si="29"/>
        <v>0.17554558615742774</v>
      </c>
      <c r="H188" s="83">
        <f t="shared" si="30"/>
        <v>0.13908388386487552</v>
      </c>
      <c r="I188" s="82">
        <f t="shared" si="31"/>
        <v>0.13908388386487552</v>
      </c>
      <c r="J188" s="87">
        <f t="shared" si="32"/>
        <v>0.19471743741082573</v>
      </c>
      <c r="K188" s="88">
        <f t="shared" si="33"/>
        <v>0.34350055053154227</v>
      </c>
      <c r="L188" s="89">
        <f t="shared" si="34"/>
        <v>0.48090077074415916</v>
      </c>
      <c r="M188" s="93">
        <f t="shared" si="35"/>
        <v>0.028362268518518613</v>
      </c>
      <c r="N188" s="93">
        <f t="shared" si="36"/>
        <v>0.04761286355537166</v>
      </c>
      <c r="O188" s="93">
        <f t="shared" si="37"/>
        <v>0.039707175925926055</v>
      </c>
      <c r="P188" s="93">
        <f t="shared" si="38"/>
        <v>0.0666580089775203</v>
      </c>
    </row>
    <row r="189" spans="1:16" ht="0" customHeight="1" hidden="1">
      <c r="A189" s="69">
        <f t="shared" si="27"/>
        <v>20.27777777777782</v>
      </c>
      <c r="B189" s="71">
        <f>INDEX(Значения_по_высоте_k,MATCH('Ветровое давление'!A189,Высота,1),MATCH('Ветровое давление'!$H$4,Тип_местности_для_K,0))+((INDEX(Значения_по_высоте_k,MATCH('Ветровое давление'!A189,Высота,1)+1,MATCH('Ветровое давление'!$H$4,Тип_местности_для_K,0))-INDEX(Значения_по_высоте_k,MATCH('Ветровое давление'!A189,Высота,1),MATCH('Ветровое давление'!$H$4,Тип_местности_для_K,0)))*(((A189-INDEX(Высота,MATCH('Ветровое давление'!A189,Высота,1))))/(INDEX(Высота,MATCH('Ветровое давление'!A189,Высота,1)+1)-INDEX(Высота,MATCH('Ветровое давление'!A189,Высота,1)))))</f>
        <v>0.8534722222222227</v>
      </c>
      <c r="C189" s="73">
        <f>INDEX(w0__кПа,MATCH('Ветровое давление'!$H$3,Ветровые_районы,0))*$H$13*B189</f>
        <v>0.20483333333333345</v>
      </c>
      <c r="D189" s="112">
        <f t="shared" si="26"/>
        <v>0.28676666666666684</v>
      </c>
      <c r="E189" s="75">
        <f>INDEX(Значения_по_высоте_E,MATCH('Ветровое давление'!A189,Высота,1),MATCH('Ветровое давление'!$H$4,Тип_местности_для_K,0))+((INDEX(Значения_по_высоте_E,MATCH('Ветровое давление'!A189,Высота,1)+1,MATCH('Ветровое давление'!$H$4,Тип_местности_для_K,0))-INDEX(Значения_по_высоте_E,MATCH('Ветровое давление'!A189,Высота,1),MATCH('Ветровое давление'!$H$4,Тип_местности_для_K,0)))*(((A189-INDEX(Высота,MATCH('Ветровое давление'!A189,Высота,1))))/(INDEX(Высота,MATCH('Ветровое давление'!A189,Высота,1)+1)-INDEX(Высота,MATCH('Ветровое давление'!A189,Высота,1)))))</f>
        <v>0.9183333333333331</v>
      </c>
      <c r="F189" s="76">
        <f t="shared" si="28"/>
        <v>0.12603053611111115</v>
      </c>
      <c r="G189" s="83">
        <f t="shared" si="29"/>
        <v>0.17574392706324152</v>
      </c>
      <c r="H189" s="83">
        <f t="shared" si="30"/>
        <v>0.14004308306394364</v>
      </c>
      <c r="I189" s="82">
        <f t="shared" si="31"/>
        <v>0.14004308306394364</v>
      </c>
      <c r="J189" s="87">
        <f t="shared" si="32"/>
        <v>0.19606031628952109</v>
      </c>
      <c r="K189" s="88">
        <f t="shared" si="33"/>
        <v>0.34487641639727706</v>
      </c>
      <c r="L189" s="89">
        <f t="shared" si="34"/>
        <v>0.4828269829561879</v>
      </c>
      <c r="M189" s="93">
        <f t="shared" si="35"/>
        <v>0.028420138888888984</v>
      </c>
      <c r="N189" s="93">
        <f t="shared" si="36"/>
        <v>0.0478039560367237</v>
      </c>
      <c r="O189" s="93">
        <f t="shared" si="37"/>
        <v>0.03978819444444458</v>
      </c>
      <c r="P189" s="93">
        <f t="shared" si="38"/>
        <v>0.06692553845141318</v>
      </c>
    </row>
    <row r="190" spans="1:16" ht="0" customHeight="1" hidden="1">
      <c r="A190" s="69">
        <f t="shared" si="27"/>
        <v>20.41666666666671</v>
      </c>
      <c r="B190" s="71">
        <f>INDEX(Значения_по_высоте_k,MATCH('Ветровое давление'!A190,Высота,1),MATCH('Ветровое давление'!$H$4,Тип_местности_для_K,0))+((INDEX(Значения_по_высоте_k,MATCH('Ветровое давление'!A190,Высота,1)+1,MATCH('Ветровое давление'!$H$4,Тип_местности_для_K,0))-INDEX(Значения_по_высоте_k,MATCH('Ветровое давление'!A190,Высота,1),MATCH('Ветровое давление'!$H$4,Тип_местности_для_K,0)))*(((A190-INDEX(Высота,MATCH('Ветровое давление'!A190,Высота,1))))/(INDEX(Высота,MATCH('Ветровое давление'!A190,Высота,1)+1)-INDEX(Высота,MATCH('Ветровое давление'!A190,Высота,1)))))</f>
        <v>0.8552083333333339</v>
      </c>
      <c r="C190" s="73">
        <f>INDEX(w0__кПа,MATCH('Ветровое давление'!$H$3,Ветровые_районы,0))*$H$13*B190</f>
        <v>0.20525000000000013</v>
      </c>
      <c r="D190" s="112">
        <f t="shared" si="26"/>
        <v>0.28735000000000016</v>
      </c>
      <c r="E190" s="75">
        <f>INDEX(Значения_по_высоте_E,MATCH('Ветровое давление'!A190,Высота,1),MATCH('Ветровое давление'!$H$4,Тип_местности_для_K,0))+((INDEX(Значения_по_высоте_E,MATCH('Ветровое давление'!A190,Высота,1)+1,MATCH('Ветровое давление'!$H$4,Тип_местности_для_K,0))-INDEX(Значения_по_высоте_E,MATCH('Ветровое давление'!A190,Высота,1),MATCH('Ветровое давление'!$H$4,Тип_местности_для_K,0)))*(((A190-INDEX(Высота,MATCH('Ветровое давление'!A190,Высота,1))))/(INDEX(Высота,MATCH('Ветровое давление'!A190,Высота,1)+1)-INDEX(Высота,MATCH('Ветровое давление'!A190,Высота,1)))))</f>
        <v>0.9174999999999998</v>
      </c>
      <c r="F190" s="76">
        <f t="shared" si="28"/>
        <v>0.12617230625000006</v>
      </c>
      <c r="G190" s="83">
        <f t="shared" si="29"/>
        <v>0.1759416191600733</v>
      </c>
      <c r="H190" s="83">
        <f t="shared" si="30"/>
        <v>0.14100228226301173</v>
      </c>
      <c r="I190" s="82">
        <f t="shared" si="31"/>
        <v>0.14100228226301173</v>
      </c>
      <c r="J190" s="87">
        <f t="shared" si="32"/>
        <v>0.19740319516821642</v>
      </c>
      <c r="K190" s="88">
        <f t="shared" si="33"/>
        <v>0.34625228226301186</v>
      </c>
      <c r="L190" s="89">
        <f t="shared" si="34"/>
        <v>0.4847531951682166</v>
      </c>
      <c r="M190" s="93">
        <f t="shared" si="35"/>
        <v>0.028478009259259356</v>
      </c>
      <c r="N190" s="93">
        <f t="shared" si="36"/>
        <v>0.047995048518075754</v>
      </c>
      <c r="O190" s="93">
        <f t="shared" si="37"/>
        <v>0.039869212962963106</v>
      </c>
      <c r="P190" s="93">
        <f t="shared" si="38"/>
        <v>0.06719306792530605</v>
      </c>
    </row>
    <row r="191" spans="1:16" ht="0" customHeight="1" hidden="1">
      <c r="A191" s="69">
        <f t="shared" si="27"/>
        <v>20.5555555555556</v>
      </c>
      <c r="B191" s="71">
        <f>INDEX(Значения_по_высоте_k,MATCH('Ветровое давление'!A191,Высота,1),MATCH('Ветровое давление'!$H$4,Тип_местности_для_K,0))+((INDEX(Значения_по_высоте_k,MATCH('Ветровое давление'!A191,Высота,1)+1,MATCH('Ветровое давление'!$H$4,Тип_местности_для_K,0))-INDEX(Значения_по_высоте_k,MATCH('Ветровое давление'!A191,Высота,1),MATCH('Ветровое давление'!$H$4,Тип_местности_для_K,0)))*(((A191-INDEX(Высота,MATCH('Ветровое давление'!A191,Высота,1))))/(INDEX(Высота,MATCH('Ветровое давление'!A191,Высота,1)+1)-INDEX(Высота,MATCH('Ветровое давление'!A191,Высота,1)))))</f>
        <v>0.856944444444445</v>
      </c>
      <c r="C191" s="73">
        <f>INDEX(w0__кПа,MATCH('Ветровое давление'!$H$3,Ветровые_районы,0))*$H$13*B191</f>
        <v>0.20566666666666678</v>
      </c>
      <c r="D191" s="112">
        <f t="shared" si="26"/>
        <v>0.2879333333333335</v>
      </c>
      <c r="E191" s="75">
        <f>INDEX(Значения_по_высоте_E,MATCH('Ветровое давление'!A191,Высота,1),MATCH('Ветровое давление'!$H$4,Тип_местности_для_K,0))+((INDEX(Значения_по_высоте_E,MATCH('Ветровое давление'!A191,Высота,1)+1,MATCH('Ветровое давление'!$H$4,Тип_местности_для_K,0))-INDEX(Значения_по_высоте_E,MATCH('Ветровое давление'!A191,Высота,1),MATCH('Ветровое давление'!$H$4,Тип_местности_для_K,0)))*(((A191-INDEX(Высота,MATCH('Ветровое давление'!A191,Высота,1))))/(INDEX(Высота,MATCH('Ветровое давление'!A191,Высота,1)+1)-INDEX(Высота,MATCH('Ветровое давление'!A191,Высота,1)))))</f>
        <v>0.9166666666666664</v>
      </c>
      <c r="F191" s="76">
        <f t="shared" si="28"/>
        <v>0.12631361111111114</v>
      </c>
      <c r="G191" s="83">
        <f t="shared" si="29"/>
        <v>0.17613866244792295</v>
      </c>
      <c r="H191" s="83">
        <f t="shared" si="30"/>
        <v>0.14196148146207985</v>
      </c>
      <c r="I191" s="82">
        <f t="shared" si="31"/>
        <v>0.14196148146207985</v>
      </c>
      <c r="J191" s="87">
        <f t="shared" si="32"/>
        <v>0.19874607404691177</v>
      </c>
      <c r="K191" s="88">
        <f t="shared" si="33"/>
        <v>0.34762814812874665</v>
      </c>
      <c r="L191" s="89">
        <f t="shared" si="34"/>
        <v>0.4866794073802453</v>
      </c>
      <c r="M191" s="93">
        <f t="shared" si="35"/>
        <v>0.02853587962962973</v>
      </c>
      <c r="N191" s="93">
        <f t="shared" si="36"/>
        <v>0.048186140999427814</v>
      </c>
      <c r="O191" s="93">
        <f t="shared" si="37"/>
        <v>0.039950231481481614</v>
      </c>
      <c r="P191" s="93">
        <f t="shared" si="38"/>
        <v>0.06746059739919893</v>
      </c>
    </row>
    <row r="192" spans="1:16" ht="0" customHeight="1" hidden="1">
      <c r="A192" s="69">
        <f t="shared" si="27"/>
        <v>20.69444444444449</v>
      </c>
      <c r="B192" s="71">
        <f>INDEX(Значения_по_высоте_k,MATCH('Ветровое давление'!A192,Высота,1),MATCH('Ветровое давление'!$H$4,Тип_местности_для_K,0))+((INDEX(Значения_по_высоте_k,MATCH('Ветровое давление'!A192,Высота,1)+1,MATCH('Ветровое давление'!$H$4,Тип_местности_для_K,0))-INDEX(Значения_по_высоте_k,MATCH('Ветровое давление'!A192,Высота,1),MATCH('Ветровое давление'!$H$4,Тип_местности_для_K,0)))*(((A192-INDEX(Высота,MATCH('Ветровое давление'!A192,Высота,1))))/(INDEX(Высота,MATCH('Ветровое давление'!A192,Высота,1)+1)-INDEX(Высота,MATCH('Ветровое давление'!A192,Высота,1)))))</f>
        <v>0.8586805555555561</v>
      </c>
      <c r="C192" s="73">
        <f>INDEX(w0__кПа,MATCH('Ветровое давление'!$H$3,Ветровые_районы,0))*$H$13*B192</f>
        <v>0.20608333333333345</v>
      </c>
      <c r="D192" s="112">
        <f t="shared" si="26"/>
        <v>0.2885166666666668</v>
      </c>
      <c r="E192" s="75">
        <f>INDEX(Значения_по_высоте_E,MATCH('Ветровое давление'!A192,Высота,1),MATCH('Ветровое давление'!$H$4,Тип_местности_для_K,0))+((INDEX(Значения_по_высоте_E,MATCH('Ветровое давление'!A192,Высота,1)+1,MATCH('Ветровое давление'!$H$4,Тип_местности_для_K,0))-INDEX(Значения_по_высоте_E,MATCH('Ветровое давление'!A192,Высота,1),MATCH('Ветровое давление'!$H$4,Тип_местности_для_K,0)))*(((A192-INDEX(Высота,MATCH('Ветровое давление'!A192,Высота,1))))/(INDEX(Высота,MATCH('Ветровое давление'!A192,Высота,1)+1)-INDEX(Высота,MATCH('Ветровое давление'!A192,Высота,1)))))</f>
        <v>0.915833333333333</v>
      </c>
      <c r="F192" s="76">
        <f t="shared" si="28"/>
        <v>0.1264544506944445</v>
      </c>
      <c r="G192" s="83">
        <f t="shared" si="29"/>
        <v>0.17633505692679063</v>
      </c>
      <c r="H192" s="83">
        <f t="shared" si="30"/>
        <v>0.14292068066114796</v>
      </c>
      <c r="I192" s="82">
        <f t="shared" si="31"/>
        <v>0.14292068066114796</v>
      </c>
      <c r="J192" s="87">
        <f t="shared" si="32"/>
        <v>0.20008895292560713</v>
      </c>
      <c r="K192" s="88">
        <f t="shared" si="33"/>
        <v>0.34900401399448144</v>
      </c>
      <c r="L192" s="89">
        <f t="shared" si="34"/>
        <v>0.48860561959227394</v>
      </c>
      <c r="M192" s="93">
        <f t="shared" si="35"/>
        <v>0.028593750000000098</v>
      </c>
      <c r="N192" s="93">
        <f t="shared" si="36"/>
        <v>0.048377233480779866</v>
      </c>
      <c r="O192" s="93">
        <f t="shared" si="37"/>
        <v>0.040031250000000136</v>
      </c>
      <c r="P192" s="93">
        <f t="shared" si="38"/>
        <v>0.0677281268730918</v>
      </c>
    </row>
    <row r="193" spans="1:16" ht="0" customHeight="1" hidden="1">
      <c r="A193" s="69">
        <f t="shared" si="27"/>
        <v>20.83333333333338</v>
      </c>
      <c r="B193" s="71">
        <f>INDEX(Значения_по_высоте_k,MATCH('Ветровое давление'!A193,Высота,1),MATCH('Ветровое давление'!$H$4,Тип_местности_для_K,0))+((INDEX(Значения_по_высоте_k,MATCH('Ветровое давление'!A193,Высота,1)+1,MATCH('Ветровое давление'!$H$4,Тип_местности_для_K,0))-INDEX(Значения_по_высоте_k,MATCH('Ветровое давление'!A193,Высота,1),MATCH('Ветровое давление'!$H$4,Тип_местности_для_K,0)))*(((A193-INDEX(Высота,MATCH('Ветровое давление'!A193,Высота,1))))/(INDEX(Высота,MATCH('Ветровое давление'!A193,Высота,1)+1)-INDEX(Высота,MATCH('Ветровое давление'!A193,Высота,1)))))</f>
        <v>0.8604166666666672</v>
      </c>
      <c r="C193" s="73">
        <f>INDEX(w0__кПа,MATCH('Ветровое давление'!$H$3,Ветровые_районы,0))*$H$13*B193</f>
        <v>0.2065000000000001</v>
      </c>
      <c r="D193" s="112">
        <f t="shared" si="26"/>
        <v>0.28910000000000013</v>
      </c>
      <c r="E193" s="75">
        <f>INDEX(Значения_по_высоте_E,MATCH('Ветровое давление'!A193,Высота,1),MATCH('Ветровое давление'!$H$4,Тип_местности_для_K,0))+((INDEX(Значения_по_высоте_E,MATCH('Ветровое давление'!A193,Высота,1)+1,MATCH('Ветровое давление'!$H$4,Тип_местности_для_K,0))-INDEX(Значения_по_высоте_E,MATCH('Ветровое давление'!A193,Высота,1),MATCH('Ветровое давление'!$H$4,Тип_местности_для_K,0)))*(((A193-INDEX(Высота,MATCH('Ветровое давление'!A193,Высота,1))))/(INDEX(Высота,MATCH('Ветровое давление'!A193,Высота,1)+1)-INDEX(Высота,MATCH('Ветровое давление'!A193,Высота,1)))))</f>
        <v>0.9149999999999998</v>
      </c>
      <c r="F193" s="76">
        <f t="shared" si="28"/>
        <v>0.12659482500000005</v>
      </c>
      <c r="G193" s="83">
        <f t="shared" si="29"/>
        <v>0.1765308025966762</v>
      </c>
      <c r="H193" s="83">
        <f t="shared" si="30"/>
        <v>0.14387987986021605</v>
      </c>
      <c r="I193" s="82">
        <f t="shared" si="31"/>
        <v>0.14387987986021605</v>
      </c>
      <c r="J193" s="87">
        <f t="shared" si="32"/>
        <v>0.20143183180430246</v>
      </c>
      <c r="K193" s="88">
        <f t="shared" si="33"/>
        <v>0.3503798798602161</v>
      </c>
      <c r="L193" s="89">
        <f t="shared" si="34"/>
        <v>0.4905318318043026</v>
      </c>
      <c r="M193" s="93">
        <f t="shared" si="35"/>
        <v>0.028651620370370466</v>
      </c>
      <c r="N193" s="93">
        <f t="shared" si="36"/>
        <v>0.04856832596213191</v>
      </c>
      <c r="O193" s="93">
        <f t="shared" si="37"/>
        <v>0.04011226851851865</v>
      </c>
      <c r="P193" s="93">
        <f t="shared" si="38"/>
        <v>0.06799565634698466</v>
      </c>
    </row>
    <row r="194" spans="1:16" ht="0" customHeight="1" hidden="1">
      <c r="A194" s="69">
        <f t="shared" si="27"/>
        <v>20.972222222222268</v>
      </c>
      <c r="B194" s="71">
        <f>INDEX(Значения_по_высоте_k,MATCH('Ветровое давление'!A194,Высота,1),MATCH('Ветровое давление'!$H$4,Тип_местности_для_K,0))+((INDEX(Значения_по_высоте_k,MATCH('Ветровое давление'!A194,Высота,1)+1,MATCH('Ветровое давление'!$H$4,Тип_местности_для_K,0))-INDEX(Значения_по_высоте_k,MATCH('Ветровое давление'!A194,Высота,1),MATCH('Ветровое давление'!$H$4,Тип_местности_для_K,0)))*(((A194-INDEX(Высота,MATCH('Ветровое давление'!A194,Высота,1))))/(INDEX(Высота,MATCH('Ветровое давление'!A194,Высота,1)+1)-INDEX(Высота,MATCH('Ветровое давление'!A194,Высота,1)))))</f>
        <v>0.8621527777777783</v>
      </c>
      <c r="C194" s="73">
        <f>INDEX(w0__кПа,MATCH('Ветровое давление'!$H$3,Ветровые_районы,0))*$H$13*B194</f>
        <v>0.20691666666666678</v>
      </c>
      <c r="D194" s="112">
        <f t="shared" si="26"/>
        <v>0.28968333333333346</v>
      </c>
      <c r="E194" s="75">
        <f>INDEX(Значения_по_высоте_E,MATCH('Ветровое давление'!A194,Высота,1),MATCH('Ветровое давление'!$H$4,Тип_местности_для_K,0))+((INDEX(Значения_по_высоте_E,MATCH('Ветровое давление'!A194,Высота,1)+1,MATCH('Ветровое давление'!$H$4,Тип_местности_для_K,0))-INDEX(Значения_по_высоте_E,MATCH('Ветровое давление'!A194,Высота,1),MATCH('Ветровое давление'!$H$4,Тип_местности_для_K,0)))*(((A194-INDEX(Высота,MATCH('Ветровое давление'!A194,Высота,1))))/(INDEX(Высота,MATCH('Ветровое давление'!A194,Высота,1)+1)-INDEX(Высота,MATCH('Ветровое давление'!A194,Высота,1)))))</f>
        <v>0.9141666666666665</v>
      </c>
      <c r="F194" s="76">
        <f t="shared" si="28"/>
        <v>0.12673473402777782</v>
      </c>
      <c r="G194" s="83">
        <f t="shared" si="29"/>
        <v>0.17672589945757972</v>
      </c>
      <c r="H194" s="83">
        <f t="shared" si="30"/>
        <v>0.14483907905928417</v>
      </c>
      <c r="I194" s="82">
        <f t="shared" si="31"/>
        <v>0.14483907905928417</v>
      </c>
      <c r="J194" s="87">
        <f t="shared" si="32"/>
        <v>0.20277471068299782</v>
      </c>
      <c r="K194" s="88">
        <f t="shared" si="33"/>
        <v>0.3517557457259509</v>
      </c>
      <c r="L194" s="89">
        <f t="shared" si="34"/>
        <v>0.4924580440163313</v>
      </c>
      <c r="M194" s="93">
        <f t="shared" si="35"/>
        <v>0.028709490740740837</v>
      </c>
      <c r="N194" s="93">
        <f t="shared" si="36"/>
        <v>0.048759418443483964</v>
      </c>
      <c r="O194" s="93">
        <f t="shared" si="37"/>
        <v>0.04019328703703717</v>
      </c>
      <c r="P194" s="93">
        <f t="shared" si="38"/>
        <v>0.06826318582087755</v>
      </c>
    </row>
    <row r="195" spans="1:16" ht="0" customHeight="1" hidden="1">
      <c r="A195" s="69">
        <f t="shared" si="27"/>
        <v>21.111111111111157</v>
      </c>
      <c r="B195" s="71">
        <f>INDEX(Значения_по_высоте_k,MATCH('Ветровое давление'!A195,Высота,1),MATCH('Ветровое давление'!$H$4,Тип_местности_для_K,0))+((INDEX(Значения_по_высоте_k,MATCH('Ветровое давление'!A195,Высота,1)+1,MATCH('Ветровое давление'!$H$4,Тип_местности_для_K,0))-INDEX(Значения_по_высоте_k,MATCH('Ветровое давление'!A195,Высота,1),MATCH('Ветровое давление'!$H$4,Тип_местности_для_K,0)))*(((A195-INDEX(Высота,MATCH('Ветровое давление'!A195,Высота,1))))/(INDEX(Высота,MATCH('Ветровое давление'!A195,Высота,1)+1)-INDEX(Высота,MATCH('Ветровое давление'!A195,Высота,1)))))</f>
        <v>0.8638888888888895</v>
      </c>
      <c r="C195" s="73">
        <f>INDEX(w0__кПа,MATCH('Ветровое давление'!$H$3,Ветровые_районы,0))*$H$13*B195</f>
        <v>0.20733333333333348</v>
      </c>
      <c r="D195" s="112">
        <f t="shared" si="26"/>
        <v>0.29026666666666684</v>
      </c>
      <c r="E195" s="75">
        <f>INDEX(Значения_по_высоте_E,MATCH('Ветровое давление'!A195,Высота,1),MATCH('Ветровое давление'!$H$4,Тип_местности_для_K,0))+((INDEX(Значения_по_высоте_E,MATCH('Ветровое давление'!A195,Высота,1)+1,MATCH('Ветровое давление'!$H$4,Тип_местности_для_K,0))-INDEX(Значения_по_высоте_E,MATCH('Ветровое давление'!A195,Высота,1),MATCH('Ветровое давление'!$H$4,Тип_местности_для_K,0)))*(((A195-INDEX(Высота,MATCH('Ветровое давление'!A195,Высота,1))))/(INDEX(Высота,MATCH('Ветровое давление'!A195,Высота,1)+1)-INDEX(Высота,MATCH('Ветровое давление'!A195,Высота,1)))))</f>
        <v>0.9133333333333331</v>
      </c>
      <c r="F195" s="76">
        <f t="shared" si="28"/>
        <v>0.12687417777777785</v>
      </c>
      <c r="G195" s="83">
        <f t="shared" si="29"/>
        <v>0.17692034750950122</v>
      </c>
      <c r="H195" s="83">
        <f t="shared" si="30"/>
        <v>0.1457982782583523</v>
      </c>
      <c r="I195" s="82">
        <f t="shared" si="31"/>
        <v>0.1457982782583523</v>
      </c>
      <c r="J195" s="87">
        <f t="shared" si="32"/>
        <v>0.20411758956169318</v>
      </c>
      <c r="K195" s="88">
        <f t="shared" si="33"/>
        <v>0.35313161159168577</v>
      </c>
      <c r="L195" s="89">
        <f t="shared" si="34"/>
        <v>0.49438425622836</v>
      </c>
      <c r="M195" s="93">
        <f t="shared" si="35"/>
        <v>0.02876736111111121</v>
      </c>
      <c r="N195" s="93">
        <f t="shared" si="36"/>
        <v>0.048950510924836016</v>
      </c>
      <c r="O195" s="93">
        <f t="shared" si="37"/>
        <v>0.04027430555555569</v>
      </c>
      <c r="P195" s="93">
        <f t="shared" si="38"/>
        <v>0.06853071529477042</v>
      </c>
    </row>
    <row r="196" spans="1:16" ht="0" customHeight="1" hidden="1">
      <c r="A196" s="69">
        <f t="shared" si="27"/>
        <v>21.250000000000046</v>
      </c>
      <c r="B196" s="71">
        <f>INDEX(Значения_по_высоте_k,MATCH('Ветровое давление'!A196,Высота,1),MATCH('Ветровое давление'!$H$4,Тип_местности_для_K,0))+((INDEX(Значения_по_высоте_k,MATCH('Ветровое давление'!A196,Высота,1)+1,MATCH('Ветровое давление'!$H$4,Тип_местности_для_K,0))-INDEX(Значения_по_высоте_k,MATCH('Ветровое давление'!A196,Высота,1),MATCH('Ветровое давление'!$H$4,Тип_местности_для_K,0)))*(((A196-INDEX(Высота,MATCH('Ветровое давление'!A196,Высота,1))))/(INDEX(Высота,MATCH('Ветровое давление'!A196,Высота,1)+1)-INDEX(Высота,MATCH('Ветровое давление'!A196,Высота,1)))))</f>
        <v>0.8656250000000005</v>
      </c>
      <c r="C196" s="73">
        <f>INDEX(w0__кПа,MATCH('Ветровое давление'!$H$3,Ветровые_районы,0))*$H$13*B196</f>
        <v>0.20775000000000013</v>
      </c>
      <c r="D196" s="112">
        <f t="shared" si="26"/>
        <v>0.29085000000000016</v>
      </c>
      <c r="E196" s="75">
        <f>INDEX(Значения_по_высоте_E,MATCH('Ветровое давление'!A196,Высота,1),MATCH('Ветровое давление'!$H$4,Тип_местности_для_K,0))+((INDEX(Значения_по_высоте_E,MATCH('Ветровое давление'!A196,Высота,1)+1,MATCH('Ветровое давление'!$H$4,Тип_местности_для_K,0))-INDEX(Значения_по_высоте_E,MATCH('Ветровое давление'!A196,Высота,1),MATCH('Ветровое давление'!$H$4,Тип_местности_для_K,0)))*(((A196-INDEX(Высота,MATCH('Ветровое давление'!A196,Высота,1))))/(INDEX(Высота,MATCH('Ветровое давление'!A196,Высота,1)+1)-INDEX(Высота,MATCH('Ветровое давление'!A196,Высота,1)))))</f>
        <v>0.9124999999999998</v>
      </c>
      <c r="F196" s="76">
        <f t="shared" si="28"/>
        <v>0.12701315625000004</v>
      </c>
      <c r="G196" s="83">
        <f t="shared" si="29"/>
        <v>0.1771141467524406</v>
      </c>
      <c r="H196" s="83">
        <f t="shared" si="30"/>
        <v>0.14675747745742038</v>
      </c>
      <c r="I196" s="82">
        <f t="shared" si="31"/>
        <v>0.14675747745742038</v>
      </c>
      <c r="J196" s="87">
        <f t="shared" si="32"/>
        <v>0.2054604684403885</v>
      </c>
      <c r="K196" s="88">
        <f t="shared" si="33"/>
        <v>0.3545074774574205</v>
      </c>
      <c r="L196" s="89">
        <f t="shared" si="34"/>
        <v>0.4963104684403887</v>
      </c>
      <c r="M196" s="93">
        <f t="shared" si="35"/>
        <v>0.02882523148148158</v>
      </c>
      <c r="N196" s="93">
        <f t="shared" si="36"/>
        <v>0.04914160340618807</v>
      </c>
      <c r="O196" s="93">
        <f t="shared" si="37"/>
        <v>0.04035532407407421</v>
      </c>
      <c r="P196" s="93">
        <f t="shared" si="38"/>
        <v>0.06879824476866331</v>
      </c>
    </row>
    <row r="197" spans="1:16" ht="0" customHeight="1" hidden="1">
      <c r="A197" s="69">
        <f t="shared" si="27"/>
        <v>21.388888888888935</v>
      </c>
      <c r="B197" s="71">
        <f>INDEX(Значения_по_высоте_k,MATCH('Ветровое давление'!A197,Высота,1),MATCH('Ветровое давление'!$H$4,Тип_местности_для_K,0))+((INDEX(Значения_по_высоте_k,MATCH('Ветровое давление'!A197,Высота,1)+1,MATCH('Ветровое давление'!$H$4,Тип_местности_для_K,0))-INDEX(Значения_по_высоте_k,MATCH('Ветровое давление'!A197,Высота,1),MATCH('Ветровое давление'!$H$4,Тип_местности_для_K,0)))*(((A197-INDEX(Высота,MATCH('Ветровое давление'!A197,Высота,1))))/(INDEX(Высота,MATCH('Ветровое давление'!A197,Высота,1)+1)-INDEX(Высота,MATCH('Ветровое давление'!A197,Высота,1)))))</f>
        <v>0.8673611111111117</v>
      </c>
      <c r="C197" s="73">
        <f>INDEX(w0__кПа,MATCH('Ветровое давление'!$H$3,Ветровые_районы,0))*$H$13*B197</f>
        <v>0.2081666666666668</v>
      </c>
      <c r="D197" s="112">
        <f t="shared" si="26"/>
        <v>0.2914333333333335</v>
      </c>
      <c r="E197" s="75">
        <f>INDEX(Значения_по_высоте_E,MATCH('Ветровое давление'!A197,Высота,1),MATCH('Ветровое давление'!$H$4,Тип_местности_для_K,0))+((INDEX(Значения_по_высоте_E,MATCH('Ветровое давление'!A197,Высота,1)+1,MATCH('Ветровое давление'!$H$4,Тип_местности_для_K,0))-INDEX(Значения_по_высоте_E,MATCH('Ветровое давление'!A197,Высота,1),MATCH('Ветровое давление'!$H$4,Тип_местности_для_K,0)))*(((A197-INDEX(Высота,MATCH('Ветровое давление'!A197,Высота,1))))/(INDEX(Высота,MATCH('Ветровое давление'!A197,Высота,1)+1)-INDEX(Высота,MATCH('Ветровое давление'!A197,Высота,1)))))</f>
        <v>0.9116666666666664</v>
      </c>
      <c r="F197" s="76">
        <f t="shared" si="28"/>
        <v>0.1271516694444445</v>
      </c>
      <c r="G197" s="83">
        <f t="shared" si="29"/>
        <v>0.177307297186398</v>
      </c>
      <c r="H197" s="83">
        <f t="shared" si="30"/>
        <v>0.14771667665648852</v>
      </c>
      <c r="I197" s="82">
        <f t="shared" si="31"/>
        <v>0.14771667665648852</v>
      </c>
      <c r="J197" s="87">
        <f t="shared" si="32"/>
        <v>0.20680334731908392</v>
      </c>
      <c r="K197" s="88">
        <f t="shared" si="33"/>
        <v>0.3558833433231553</v>
      </c>
      <c r="L197" s="89">
        <f t="shared" si="34"/>
        <v>0.49823668065241744</v>
      </c>
      <c r="M197" s="93">
        <f t="shared" si="35"/>
        <v>0.02888310185185195</v>
      </c>
      <c r="N197" s="93">
        <f t="shared" si="36"/>
        <v>0.04933269588754013</v>
      </c>
      <c r="O197" s="93">
        <f t="shared" si="37"/>
        <v>0.04043634259259273</v>
      </c>
      <c r="P197" s="93">
        <f t="shared" si="38"/>
        <v>0.06906577424255618</v>
      </c>
    </row>
    <row r="198" spans="1:16" ht="0" customHeight="1" hidden="1">
      <c r="A198" s="69">
        <f t="shared" si="27"/>
        <v>21.527777777777825</v>
      </c>
      <c r="B198" s="71">
        <f>INDEX(Значения_по_высоте_k,MATCH('Ветровое давление'!A198,Высота,1),MATCH('Ветровое давление'!$H$4,Тип_местности_для_K,0))+((INDEX(Значения_по_высоте_k,MATCH('Ветровое давление'!A198,Высота,1)+1,MATCH('Ветровое давление'!$H$4,Тип_местности_для_K,0))-INDEX(Значения_по_высоте_k,MATCH('Ветровое давление'!A198,Высота,1),MATCH('Ветровое давление'!$H$4,Тип_местности_для_K,0)))*(((A198-INDEX(Высота,MATCH('Ветровое давление'!A198,Высота,1))))/(INDEX(Высота,MATCH('Ветровое давление'!A198,Высота,1)+1)-INDEX(Высота,MATCH('Ветровое давление'!A198,Высота,1)))))</f>
        <v>0.8690972222222227</v>
      </c>
      <c r="C198" s="73">
        <f>INDEX(w0__кПа,MATCH('Ветровое давление'!$H$3,Ветровые_районы,0))*$H$13*B198</f>
        <v>0.20858333333333345</v>
      </c>
      <c r="D198" s="112">
        <f t="shared" si="26"/>
        <v>0.2920166666666668</v>
      </c>
      <c r="E198" s="75">
        <f>INDEX(Значения_по_высоте_E,MATCH('Ветровое давление'!A198,Высота,1),MATCH('Ветровое давление'!$H$4,Тип_местности_для_K,0))+((INDEX(Значения_по_высоте_E,MATCH('Ветровое давление'!A198,Высота,1)+1,MATCH('Ветровое давление'!$H$4,Тип_местности_для_K,0))-INDEX(Значения_по_высоте_E,MATCH('Ветровое давление'!A198,Высота,1),MATCH('Ветровое давление'!$H$4,Тип_местности_для_K,0)))*(((A198-INDEX(Высота,MATCH('Ветровое давление'!A198,Высота,1))))/(INDEX(Высота,MATCH('Ветровое давление'!A198,Высота,1)+1)-INDEX(Высота,MATCH('Ветровое давление'!A198,Высота,1)))))</f>
        <v>0.910833333333333</v>
      </c>
      <c r="F198" s="76">
        <f t="shared" si="28"/>
        <v>0.12728971736111114</v>
      </c>
      <c r="G198" s="83">
        <f t="shared" si="29"/>
        <v>0.1774997988113733</v>
      </c>
      <c r="H198" s="83">
        <f t="shared" si="30"/>
        <v>0.1486758758555566</v>
      </c>
      <c r="I198" s="82">
        <f t="shared" si="31"/>
        <v>0.1486758758555566</v>
      </c>
      <c r="J198" s="87">
        <f t="shared" si="32"/>
        <v>0.20814622619777925</v>
      </c>
      <c r="K198" s="88">
        <f t="shared" si="33"/>
        <v>0.3572592091888901</v>
      </c>
      <c r="L198" s="89">
        <f t="shared" si="34"/>
        <v>0.500162892864446</v>
      </c>
      <c r="M198" s="93">
        <f t="shared" si="35"/>
        <v>0.028940972222222323</v>
      </c>
      <c r="N198" s="93">
        <f t="shared" si="36"/>
        <v>0.04952378836889218</v>
      </c>
      <c r="O198" s="93">
        <f t="shared" si="37"/>
        <v>0.04051736111111124</v>
      </c>
      <c r="P198" s="93">
        <f t="shared" si="38"/>
        <v>0.06933330371644905</v>
      </c>
    </row>
    <row r="199" spans="1:16" ht="0" customHeight="1" hidden="1">
      <c r="A199" s="69">
        <f t="shared" si="27"/>
        <v>21.666666666666714</v>
      </c>
      <c r="B199" s="71">
        <f>INDEX(Значения_по_высоте_k,MATCH('Ветровое давление'!A199,Высота,1),MATCH('Ветровое давление'!$H$4,Тип_местности_для_K,0))+((INDEX(Значения_по_высоте_k,MATCH('Ветровое давление'!A199,Высота,1)+1,MATCH('Ветровое давление'!$H$4,Тип_местности_для_K,0))-INDEX(Значения_по_высоте_k,MATCH('Ветровое давление'!A199,Высота,1),MATCH('Ветровое давление'!$H$4,Тип_местности_для_K,0)))*(((A199-INDEX(Высота,MATCH('Ветровое давление'!A199,Высота,1))))/(INDEX(Высота,MATCH('Ветровое давление'!A199,Высота,1)+1)-INDEX(Высота,MATCH('Ветровое давление'!A199,Высота,1)))))</f>
        <v>0.8708333333333339</v>
      </c>
      <c r="C199" s="73">
        <f>INDEX(w0__кПа,MATCH('Ветровое давление'!$H$3,Ветровые_районы,0))*$H$13*B199</f>
        <v>0.20900000000000013</v>
      </c>
      <c r="D199" s="112">
        <f t="shared" si="26"/>
        <v>0.29260000000000014</v>
      </c>
      <c r="E199" s="75">
        <f>INDEX(Значения_по_высоте_E,MATCH('Ветровое давление'!A199,Высота,1),MATCH('Ветровое давление'!$H$4,Тип_местности_для_K,0))+((INDEX(Значения_по_высоте_E,MATCH('Ветровое давление'!A199,Высота,1)+1,MATCH('Ветровое давление'!$H$4,Тип_местности_для_K,0))-INDEX(Значения_по_высоте_E,MATCH('Ветровое давление'!A199,Высота,1),MATCH('Ветровое давление'!$H$4,Тип_местности_для_K,0)))*(((A199-INDEX(Высота,MATCH('Ветровое давление'!A199,Высота,1))))/(INDEX(Высота,MATCH('Ветровое давление'!A199,Высота,1)+1)-INDEX(Высота,MATCH('Ветровое давление'!A199,Высота,1)))))</f>
        <v>0.9099999999999998</v>
      </c>
      <c r="F199" s="76">
        <f t="shared" si="28"/>
        <v>0.12742730000000005</v>
      </c>
      <c r="G199" s="83">
        <f t="shared" si="29"/>
        <v>0.17769165162736658</v>
      </c>
      <c r="H199" s="83">
        <f t="shared" si="30"/>
        <v>0.1496350750546247</v>
      </c>
      <c r="I199" s="82">
        <f t="shared" si="31"/>
        <v>0.1496350750546247</v>
      </c>
      <c r="J199" s="87">
        <f t="shared" si="32"/>
        <v>0.20948910507647456</v>
      </c>
      <c r="K199" s="88">
        <f t="shared" si="33"/>
        <v>0.35863507505462483</v>
      </c>
      <c r="L199" s="89">
        <f t="shared" si="34"/>
        <v>0.5020891050764746</v>
      </c>
      <c r="M199" s="93">
        <f t="shared" si="35"/>
        <v>0.028998842592592694</v>
      </c>
      <c r="N199" s="93">
        <f t="shared" si="36"/>
        <v>0.04971488085024424</v>
      </c>
      <c r="O199" s="93">
        <f t="shared" si="37"/>
        <v>0.04059837962962977</v>
      </c>
      <c r="P199" s="93">
        <f t="shared" si="38"/>
        <v>0.06960083319034192</v>
      </c>
    </row>
    <row r="200" spans="1:16" ht="0" customHeight="1" hidden="1">
      <c r="A200" s="69">
        <f t="shared" si="27"/>
        <v>21.805555555555603</v>
      </c>
      <c r="B200" s="71">
        <f>INDEX(Значения_по_высоте_k,MATCH('Ветровое давление'!A200,Высота,1),MATCH('Ветровое давление'!$H$4,Тип_местности_для_K,0))+((INDEX(Значения_по_высоте_k,MATCH('Ветровое давление'!A200,Высота,1)+1,MATCH('Ветровое давление'!$H$4,Тип_местности_для_K,0))-INDEX(Значения_по_высоте_k,MATCH('Ветровое давление'!A200,Высота,1),MATCH('Ветровое давление'!$H$4,Тип_местности_для_K,0)))*(((A200-INDEX(Высота,MATCH('Ветровое давление'!A200,Высота,1))))/(INDEX(Высота,MATCH('Ветровое давление'!A200,Высота,1)+1)-INDEX(Высота,MATCH('Ветровое давление'!A200,Высота,1)))))</f>
        <v>0.8725694444444451</v>
      </c>
      <c r="C200" s="73">
        <f>INDEX(w0__кПа,MATCH('Ветровое давление'!$H$3,Ветровые_районы,0))*$H$13*B200</f>
        <v>0.2094166666666668</v>
      </c>
      <c r="D200" s="112">
        <f t="shared" si="26"/>
        <v>0.2931833333333335</v>
      </c>
      <c r="E200" s="75">
        <f>INDEX(Значения_по_высоте_E,MATCH('Ветровое давление'!A200,Высота,1),MATCH('Ветровое давление'!$H$4,Тип_местности_для_K,0))+((INDEX(Значения_по_высоте_E,MATCH('Ветровое давление'!A200,Высота,1)+1,MATCH('Ветровое давление'!$H$4,Тип_местности_для_K,0))-INDEX(Значения_по_высоте_E,MATCH('Ветровое давление'!A200,Высота,1),MATCH('Ветровое давление'!$H$4,Тип_местности_для_K,0)))*(((A200-INDEX(Высота,MATCH('Ветровое давление'!A200,Высота,1))))/(INDEX(Высота,MATCH('Ветровое давление'!A200,Высота,1)+1)-INDEX(Высота,MATCH('Ветровое давление'!A200,Высота,1)))))</f>
        <v>0.9091666666666665</v>
      </c>
      <c r="F200" s="76">
        <f t="shared" si="28"/>
        <v>0.12756441736111118</v>
      </c>
      <c r="G200" s="83">
        <f t="shared" si="29"/>
        <v>0.1778828556343778</v>
      </c>
      <c r="H200" s="83">
        <f t="shared" si="30"/>
        <v>0.15059427425369282</v>
      </c>
      <c r="I200" s="82">
        <f t="shared" si="31"/>
        <v>0.15059427425369282</v>
      </c>
      <c r="J200" s="87">
        <f t="shared" si="32"/>
        <v>0.21083198395516994</v>
      </c>
      <c r="K200" s="88">
        <f t="shared" si="33"/>
        <v>0.3600109409203596</v>
      </c>
      <c r="L200" s="89">
        <f t="shared" si="34"/>
        <v>0.5040153172885035</v>
      </c>
      <c r="M200" s="93">
        <f t="shared" si="35"/>
        <v>0.029056712962963065</v>
      </c>
      <c r="N200" s="93">
        <f t="shared" si="36"/>
        <v>0.049905973331596284</v>
      </c>
      <c r="O200" s="93">
        <f t="shared" si="37"/>
        <v>0.040679398148148284</v>
      </c>
      <c r="P200" s="93">
        <f t="shared" si="38"/>
        <v>0.0698683626642348</v>
      </c>
    </row>
    <row r="201" spans="1:16" ht="0" customHeight="1" hidden="1">
      <c r="A201" s="69">
        <f t="shared" si="27"/>
        <v>21.944444444444493</v>
      </c>
      <c r="B201" s="71">
        <f>INDEX(Значения_по_высоте_k,MATCH('Ветровое давление'!A201,Высота,1),MATCH('Ветровое давление'!$H$4,Тип_местности_для_K,0))+((INDEX(Значения_по_высоте_k,MATCH('Ветровое давление'!A201,Высота,1)+1,MATCH('Ветровое давление'!$H$4,Тип_местности_для_K,0))-INDEX(Значения_по_высоте_k,MATCH('Ветровое давление'!A201,Высота,1),MATCH('Ветровое давление'!$H$4,Тип_местности_для_K,0)))*(((A201-INDEX(Высота,MATCH('Ветровое давление'!A201,Высота,1))))/(INDEX(Высота,MATCH('Ветровое давление'!A201,Высота,1)+1)-INDEX(Высота,MATCH('Ветровое давление'!A201,Высота,1)))))</f>
        <v>0.8743055555555561</v>
      </c>
      <c r="C201" s="73">
        <f>INDEX(w0__кПа,MATCH('Ветровое давление'!$H$3,Ветровые_районы,0))*$H$13*B201</f>
        <v>0.20983333333333345</v>
      </c>
      <c r="D201" s="112">
        <f t="shared" si="26"/>
        <v>0.29376666666666684</v>
      </c>
      <c r="E201" s="75">
        <f>INDEX(Значения_по_высоте_E,MATCH('Ветровое давление'!A201,Высота,1),MATCH('Ветровое давление'!$H$4,Тип_местности_для_K,0))+((INDEX(Значения_по_высоте_E,MATCH('Ветровое давление'!A201,Высота,1)+1,MATCH('Ветровое давление'!$H$4,Тип_местности_для_K,0))-INDEX(Значения_по_высоте_E,MATCH('Ветровое давление'!A201,Высота,1),MATCH('Ветровое давление'!$H$4,Тип_местности_для_K,0)))*(((A201-INDEX(Высота,MATCH('Ветровое давление'!A201,Высота,1))))/(INDEX(Высота,MATCH('Ветровое давление'!A201,Высота,1)+1)-INDEX(Высота,MATCH('Ветровое давление'!A201,Высота,1)))))</f>
        <v>0.9083333333333331</v>
      </c>
      <c r="F201" s="76">
        <f t="shared" si="28"/>
        <v>0.1277010694444445</v>
      </c>
      <c r="G201" s="83">
        <f t="shared" si="29"/>
        <v>0.17807341083240696</v>
      </c>
      <c r="H201" s="83">
        <f t="shared" si="30"/>
        <v>0.1515534734527609</v>
      </c>
      <c r="I201" s="82">
        <f t="shared" si="31"/>
        <v>0.1515534734527609</v>
      </c>
      <c r="J201" s="87">
        <f t="shared" si="32"/>
        <v>0.21217486283386525</v>
      </c>
      <c r="K201" s="88">
        <f t="shared" si="33"/>
        <v>0.36138680678609436</v>
      </c>
      <c r="L201" s="89">
        <f t="shared" si="34"/>
        <v>0.5059415295005321</v>
      </c>
      <c r="M201" s="93">
        <f t="shared" si="35"/>
        <v>0.029114583333333433</v>
      </c>
      <c r="N201" s="93">
        <f t="shared" si="36"/>
        <v>0.05009706581294833</v>
      </c>
      <c r="O201" s="93">
        <f t="shared" si="37"/>
        <v>0.040760416666666806</v>
      </c>
      <c r="P201" s="93">
        <f t="shared" si="38"/>
        <v>0.07013589213812767</v>
      </c>
    </row>
    <row r="202" spans="1:16" ht="0" customHeight="1" hidden="1">
      <c r="A202" s="69">
        <f t="shared" si="27"/>
        <v>22.083333333333382</v>
      </c>
      <c r="B202" s="71">
        <f>INDEX(Значения_по_высоте_k,MATCH('Ветровое давление'!A202,Высота,1),MATCH('Ветровое давление'!$H$4,Тип_местности_для_K,0))+((INDEX(Значения_по_высоте_k,MATCH('Ветровое давление'!A202,Высота,1)+1,MATCH('Ветровое давление'!$H$4,Тип_местности_для_K,0))-INDEX(Значения_по_высоте_k,MATCH('Ветровое давление'!A202,Высота,1),MATCH('Ветровое давление'!$H$4,Тип_местности_для_K,0)))*(((A202-INDEX(Высота,MATCH('Ветровое давление'!A202,Высота,1))))/(INDEX(Высота,MATCH('Ветровое давление'!A202,Высота,1)+1)-INDEX(Высота,MATCH('Ветровое давление'!A202,Высота,1)))))</f>
        <v>0.8760416666666673</v>
      </c>
      <c r="C202" s="73">
        <f>INDEX(w0__кПа,MATCH('Ветровое давление'!$H$3,Ветровые_районы,0))*$H$13*B202</f>
        <v>0.21025000000000013</v>
      </c>
      <c r="D202" s="112">
        <f t="shared" si="26"/>
        <v>0.29435000000000017</v>
      </c>
      <c r="E202" s="75">
        <f>INDEX(Значения_по_высоте_E,MATCH('Ветровое давление'!A202,Высота,1),MATCH('Ветровое давление'!$H$4,Тип_местности_для_K,0))+((INDEX(Значения_по_высоте_E,MATCH('Ветровое давление'!A202,Высота,1)+1,MATCH('Ветровое давление'!$H$4,Тип_местности_для_K,0))-INDEX(Значения_по_высоте_E,MATCH('Ветровое давление'!A202,Высота,1),MATCH('Ветровое давление'!$H$4,Тип_местности_для_K,0)))*(((A202-INDEX(Высота,MATCH('Ветровое давление'!A202,Высота,1))))/(INDEX(Высота,MATCH('Ветровое давление'!A202,Высота,1)+1)-INDEX(Высота,MATCH('Ветровое давление'!A202,Высота,1)))))</f>
        <v>0.9074999999999998</v>
      </c>
      <c r="F202" s="76">
        <f t="shared" si="28"/>
        <v>0.12783725625000006</v>
      </c>
      <c r="G202" s="83">
        <f t="shared" si="29"/>
        <v>0.17826331722145405</v>
      </c>
      <c r="H202" s="83">
        <f t="shared" si="30"/>
        <v>0.15251267265182905</v>
      </c>
      <c r="I202" s="82">
        <f t="shared" si="31"/>
        <v>0.15251267265182905</v>
      </c>
      <c r="J202" s="87">
        <f t="shared" si="32"/>
        <v>0.21351774171256066</v>
      </c>
      <c r="K202" s="88">
        <f t="shared" si="33"/>
        <v>0.36276267265182915</v>
      </c>
      <c r="L202" s="89">
        <f t="shared" si="34"/>
        <v>0.5078677417125608</v>
      </c>
      <c r="M202" s="93">
        <f t="shared" si="35"/>
        <v>0.029172453703703805</v>
      </c>
      <c r="N202" s="93">
        <f t="shared" si="36"/>
        <v>0.05028815829430039</v>
      </c>
      <c r="O202" s="93">
        <f t="shared" si="37"/>
        <v>0.04084143518518533</v>
      </c>
      <c r="P202" s="93">
        <f t="shared" si="38"/>
        <v>0.07040342161202054</v>
      </c>
    </row>
    <row r="203" spans="1:16" ht="0" customHeight="1" hidden="1">
      <c r="A203" s="69">
        <f t="shared" si="27"/>
        <v>22.22222222222227</v>
      </c>
      <c r="B203" s="71">
        <f>INDEX(Значения_по_высоте_k,MATCH('Ветровое давление'!A203,Высота,1),MATCH('Ветровое давление'!$H$4,Тип_местности_для_K,0))+((INDEX(Значения_по_высоте_k,MATCH('Ветровое давление'!A203,Высота,1)+1,MATCH('Ветровое давление'!$H$4,Тип_местности_для_K,0))-INDEX(Значения_по_высоте_k,MATCH('Ветровое давление'!A203,Высота,1),MATCH('Ветровое давление'!$H$4,Тип_местности_для_K,0)))*(((A203-INDEX(Высота,MATCH('Ветровое давление'!A203,Высота,1))))/(INDEX(Высота,MATCH('Ветровое давление'!A203,Высота,1)+1)-INDEX(Высота,MATCH('Ветровое давление'!A203,Высота,1)))))</f>
        <v>0.8777777777777784</v>
      </c>
      <c r="C203" s="73">
        <f>INDEX(w0__кПа,MATCH('Ветровое давление'!$H$3,Ветровые_районы,0))*$H$13*B203</f>
        <v>0.2106666666666668</v>
      </c>
      <c r="D203" s="112">
        <f t="shared" si="26"/>
        <v>0.2949333333333335</v>
      </c>
      <c r="E203" s="75">
        <f>INDEX(Значения_по_высоте_E,MATCH('Ветровое давление'!A203,Высота,1),MATCH('Ветровое давление'!$H$4,Тип_местности_для_K,0))+((INDEX(Значения_по_высоте_E,MATCH('Ветровое давление'!A203,Высота,1)+1,MATCH('Ветровое давление'!$H$4,Тип_местности_для_K,0))-INDEX(Значения_по_высоте_E,MATCH('Ветровое давление'!A203,Высота,1),MATCH('Ветровое давление'!$H$4,Тип_местности_для_K,0)))*(((A203-INDEX(Высота,MATCH('Ветровое давление'!A203,Высота,1))))/(INDEX(Высота,MATCH('Ветровое давление'!A203,Высота,1)+1)-INDEX(Высота,MATCH('Ветровое давление'!A203,Высота,1)))))</f>
        <v>0.9066666666666664</v>
      </c>
      <c r="F203" s="76">
        <f t="shared" si="28"/>
        <v>0.12797297777777783</v>
      </c>
      <c r="G203" s="83">
        <f t="shared" si="29"/>
        <v>0.1784525748015191</v>
      </c>
      <c r="H203" s="83">
        <f t="shared" si="30"/>
        <v>0.15347187185089714</v>
      </c>
      <c r="I203" s="82">
        <f t="shared" si="31"/>
        <v>0.15347187185089714</v>
      </c>
      <c r="J203" s="87">
        <f t="shared" si="32"/>
        <v>0.214860620591256</v>
      </c>
      <c r="K203" s="88">
        <f t="shared" si="33"/>
        <v>0.36413853851756395</v>
      </c>
      <c r="L203" s="89">
        <f t="shared" si="34"/>
        <v>0.5097939539245895</v>
      </c>
      <c r="M203" s="93">
        <f t="shared" si="35"/>
        <v>0.029230324074074176</v>
      </c>
      <c r="N203" s="93">
        <f t="shared" si="36"/>
        <v>0.05047925077565244</v>
      </c>
      <c r="O203" s="93">
        <f t="shared" si="37"/>
        <v>0.040922453703703836</v>
      </c>
      <c r="P203" s="93">
        <f t="shared" si="38"/>
        <v>0.07067095108591341</v>
      </c>
    </row>
    <row r="204" spans="1:16" ht="0" customHeight="1" hidden="1">
      <c r="A204" s="69">
        <f t="shared" si="27"/>
        <v>22.36111111111116</v>
      </c>
      <c r="B204" s="71">
        <f>INDEX(Значения_по_высоте_k,MATCH('Ветровое давление'!A204,Высота,1),MATCH('Ветровое давление'!$H$4,Тип_местности_для_K,0))+((INDEX(Значения_по_высоте_k,MATCH('Ветровое давление'!A204,Высота,1)+1,MATCH('Ветровое давление'!$H$4,Тип_местности_для_K,0))-INDEX(Значения_по_высоте_k,MATCH('Ветровое давление'!A204,Высота,1),MATCH('Ветровое давление'!$H$4,Тип_местности_для_K,0)))*(((A204-INDEX(Высота,MATCH('Ветровое давление'!A204,Высота,1))))/(INDEX(Высота,MATCH('Ветровое давление'!A204,Высота,1)+1)-INDEX(Высота,MATCH('Ветровое давление'!A204,Высота,1)))))</f>
        <v>0.8795138888888895</v>
      </c>
      <c r="C204" s="73">
        <f>INDEX(w0__кПа,MATCH('Ветровое давление'!$H$3,Ветровые_районы,0))*$H$13*B204</f>
        <v>0.21108333333333346</v>
      </c>
      <c r="D204" s="112">
        <f t="shared" si="26"/>
        <v>0.2955166666666668</v>
      </c>
      <c r="E204" s="75">
        <f>INDEX(Значения_по_высоте_E,MATCH('Ветровое давление'!A204,Высота,1),MATCH('Ветровое давление'!$H$4,Тип_местности_для_K,0))+((INDEX(Значения_по_высоте_E,MATCH('Ветровое давление'!A204,Высота,1)+1,MATCH('Ветровое давление'!$H$4,Тип_местности_для_K,0))-INDEX(Значения_по_высоте_E,MATCH('Ветровое давление'!A204,Высота,1),MATCH('Ветровое давление'!$H$4,Тип_местности_для_K,0)))*(((A204-INDEX(Высота,MATCH('Ветровое давление'!A204,Высота,1))))/(INDEX(Высота,MATCH('Ветровое давление'!A204,Высота,1)+1)-INDEX(Высота,MATCH('Ветровое давление'!A204,Высота,1)))))</f>
        <v>0.905833333333333</v>
      </c>
      <c r="F204" s="76">
        <f t="shared" si="28"/>
        <v>0.12810823402777782</v>
      </c>
      <c r="G204" s="83">
        <f t="shared" si="29"/>
        <v>0.17864118357260209</v>
      </c>
      <c r="H204" s="83">
        <f t="shared" si="30"/>
        <v>0.15443107104996526</v>
      </c>
      <c r="I204" s="82">
        <f t="shared" si="31"/>
        <v>0.15443107104996526</v>
      </c>
      <c r="J204" s="87">
        <f t="shared" si="32"/>
        <v>0.21620349946995135</v>
      </c>
      <c r="K204" s="88">
        <f t="shared" si="33"/>
        <v>0.36551440438329874</v>
      </c>
      <c r="L204" s="89">
        <f t="shared" si="34"/>
        <v>0.5117201661366182</v>
      </c>
      <c r="M204" s="93">
        <f t="shared" si="35"/>
        <v>0.029288194444444547</v>
      </c>
      <c r="N204" s="93">
        <f t="shared" si="36"/>
        <v>0.0506703432570045</v>
      </c>
      <c r="O204" s="93">
        <f t="shared" si="37"/>
        <v>0.041003472222222365</v>
      </c>
      <c r="P204" s="93">
        <f t="shared" si="38"/>
        <v>0.0709384805598063</v>
      </c>
    </row>
    <row r="205" spans="1:16" ht="0" customHeight="1" hidden="1">
      <c r="A205" s="69">
        <f t="shared" si="27"/>
        <v>22.50000000000005</v>
      </c>
      <c r="B205" s="71">
        <f>INDEX(Значения_по_высоте_k,MATCH('Ветровое давление'!A205,Высота,1),MATCH('Ветровое давление'!$H$4,Тип_местности_для_K,0))+((INDEX(Значения_по_высоте_k,MATCH('Ветровое давление'!A205,Высота,1)+1,MATCH('Ветровое давление'!$H$4,Тип_местности_для_K,0))-INDEX(Значения_по_высоте_k,MATCH('Ветровое давление'!A205,Высота,1),MATCH('Ветровое давление'!$H$4,Тип_местности_для_K,0)))*(((A205-INDEX(Высота,MATCH('Ветровое давление'!A205,Высота,1))))/(INDEX(Высота,MATCH('Ветровое давление'!A205,Высота,1)+1)-INDEX(Высота,MATCH('Ветровое давление'!A205,Высота,1)))))</f>
        <v>0.8812500000000006</v>
      </c>
      <c r="C205" s="73">
        <f>INDEX(w0__кПа,MATCH('Ветровое давление'!$H$3,Ветровые_районы,0))*$H$13*B205</f>
        <v>0.21150000000000016</v>
      </c>
      <c r="D205" s="112">
        <f t="shared" si="26"/>
        <v>0.2961000000000002</v>
      </c>
      <c r="E205" s="75">
        <f>INDEX(Значения_по_высоте_E,MATCH('Ветровое давление'!A205,Высота,1),MATCH('Ветровое давление'!$H$4,Тип_местности_для_K,0))+((INDEX(Значения_по_высоте_E,MATCH('Ветровое давление'!A205,Высота,1)+1,MATCH('Ветровое давление'!$H$4,Тип_местности_для_K,0))-INDEX(Значения_по_высоте_E,MATCH('Ветровое давление'!A205,Высота,1),MATCH('Ветровое давление'!$H$4,Тип_местности_для_K,0)))*(((A205-INDEX(Высота,MATCH('Ветровое давление'!A205,Высота,1))))/(INDEX(Высота,MATCH('Ветровое давление'!A205,Высота,1)+1)-INDEX(Высота,MATCH('Ветровое давление'!A205,Высота,1)))))</f>
        <v>0.9049999999999997</v>
      </c>
      <c r="F205" s="76">
        <f t="shared" si="28"/>
        <v>0.12824302500000007</v>
      </c>
      <c r="G205" s="83">
        <f t="shared" si="29"/>
        <v>0.17882914353470306</v>
      </c>
      <c r="H205" s="83">
        <f t="shared" si="30"/>
        <v>0.15539027024903335</v>
      </c>
      <c r="I205" s="82">
        <f t="shared" si="31"/>
        <v>0.15539027024903335</v>
      </c>
      <c r="J205" s="87">
        <f t="shared" si="32"/>
        <v>0.21754637834864668</v>
      </c>
      <c r="K205" s="88">
        <f t="shared" si="33"/>
        <v>0.36689027024903353</v>
      </c>
      <c r="L205" s="89">
        <f t="shared" si="34"/>
        <v>0.5136463783486469</v>
      </c>
      <c r="M205" s="93">
        <f t="shared" si="35"/>
        <v>0.02934606481481492</v>
      </c>
      <c r="N205" s="93">
        <f t="shared" si="36"/>
        <v>0.05086143573835655</v>
      </c>
      <c r="O205" s="93">
        <f t="shared" si="37"/>
        <v>0.04108449074074088</v>
      </c>
      <c r="P205" s="93">
        <f t="shared" si="38"/>
        <v>0.07120601003369917</v>
      </c>
    </row>
    <row r="206" spans="1:16" ht="0" customHeight="1" hidden="1">
      <c r="A206" s="69">
        <f t="shared" si="27"/>
        <v>22.63888888888894</v>
      </c>
      <c r="B206" s="71">
        <f>INDEX(Значения_по_высоте_k,MATCH('Ветровое давление'!A206,Высота,1),MATCH('Ветровое давление'!$H$4,Тип_местности_для_K,0))+((INDEX(Значения_по_высоте_k,MATCH('Ветровое давление'!A206,Высота,1)+1,MATCH('Ветровое давление'!$H$4,Тип_местности_для_K,0))-INDEX(Значения_по_высоте_k,MATCH('Ветровое давление'!A206,Высота,1),MATCH('Ветровое давление'!$H$4,Тип_местности_для_K,0)))*(((A206-INDEX(Высота,MATCH('Ветровое давление'!A206,Высота,1))))/(INDEX(Высота,MATCH('Ветровое давление'!A206,Высота,1)+1)-INDEX(Высота,MATCH('Ветровое давление'!A206,Высота,1)))))</f>
        <v>0.8829861111111117</v>
      </c>
      <c r="C206" s="73">
        <f>INDEX(w0__кПа,MATCH('Ветровое давление'!$H$3,Ветровые_районы,0))*$H$13*B206</f>
        <v>0.2119166666666668</v>
      </c>
      <c r="D206" s="112">
        <f t="shared" si="26"/>
        <v>0.2966833333333335</v>
      </c>
      <c r="E206" s="75">
        <f>INDEX(Значения_по_высоте_E,MATCH('Ветровое давление'!A206,Высота,1),MATCH('Ветровое давление'!$H$4,Тип_местности_для_K,0))+((INDEX(Значения_по_высоте_E,MATCH('Ветровое давление'!A206,Высота,1)+1,MATCH('Ветровое давление'!$H$4,Тип_местности_для_K,0))-INDEX(Значения_по_высоте_E,MATCH('Ветровое давление'!A206,Высота,1),MATCH('Ветровое давление'!$H$4,Тип_местности_для_K,0)))*(((A206-INDEX(Высота,MATCH('Ветровое давление'!A206,Высота,1))))/(INDEX(Высота,MATCH('Ветровое давление'!A206,Высота,1)+1)-INDEX(Высота,MATCH('Ветровое давление'!A206,Высота,1)))))</f>
        <v>0.9041666666666665</v>
      </c>
      <c r="F206" s="76">
        <f t="shared" si="28"/>
        <v>0.1283773506944445</v>
      </c>
      <c r="G206" s="83">
        <f t="shared" si="29"/>
        <v>0.17901645468782193</v>
      </c>
      <c r="H206" s="83">
        <f t="shared" si="30"/>
        <v>0.15634946944810146</v>
      </c>
      <c r="I206" s="82">
        <f t="shared" si="31"/>
        <v>0.15634946944810146</v>
      </c>
      <c r="J206" s="87">
        <f t="shared" si="32"/>
        <v>0.21888925722734204</v>
      </c>
      <c r="K206" s="88">
        <f t="shared" si="33"/>
        <v>0.36826613611476827</v>
      </c>
      <c r="L206" s="89">
        <f t="shared" si="34"/>
        <v>0.5155725905606756</v>
      </c>
      <c r="M206" s="93">
        <f t="shared" si="35"/>
        <v>0.029403935185185293</v>
      </c>
      <c r="N206" s="93">
        <f t="shared" si="36"/>
        <v>0.051052528219708605</v>
      </c>
      <c r="O206" s="93">
        <f t="shared" si="37"/>
        <v>0.0411655092592594</v>
      </c>
      <c r="P206" s="93">
        <f t="shared" si="38"/>
        <v>0.07147353950759204</v>
      </c>
    </row>
    <row r="207" spans="1:16" ht="0" customHeight="1" hidden="1">
      <c r="A207" s="69">
        <f t="shared" si="27"/>
        <v>22.77777777777783</v>
      </c>
      <c r="B207" s="71">
        <f>INDEX(Значения_по_высоте_k,MATCH('Ветровое давление'!A207,Высота,1),MATCH('Ветровое давление'!$H$4,Тип_местности_для_K,0))+((INDEX(Значения_по_высоте_k,MATCH('Ветровое давление'!A207,Высота,1)+1,MATCH('Ветровое давление'!$H$4,Тип_местности_для_K,0))-INDEX(Значения_по_высоте_k,MATCH('Ветровое давление'!A207,Высота,1),MATCH('Ветровое давление'!$H$4,Тип_местности_для_K,0)))*(((A207-INDEX(Высота,MATCH('Ветровое давление'!A207,Высота,1))))/(INDEX(Высота,MATCH('Ветровое давление'!A207,Высота,1)+1)-INDEX(Высота,MATCH('Ветровое давление'!A207,Высота,1)))))</f>
        <v>0.8847222222222229</v>
      </c>
      <c r="C207" s="73">
        <f>INDEX(w0__кПа,MATCH('Ветровое давление'!$H$3,Ветровые_районы,0))*$H$13*B207</f>
        <v>0.21233333333333348</v>
      </c>
      <c r="D207" s="112">
        <f t="shared" si="26"/>
        <v>0.29726666666666685</v>
      </c>
      <c r="E207" s="75">
        <f>INDEX(Значения_по_высоте_E,MATCH('Ветровое давление'!A207,Высота,1),MATCH('Ветровое давление'!$H$4,Тип_местности_для_K,0))+((INDEX(Значения_по_высоте_E,MATCH('Ветровое давление'!A207,Высота,1)+1,MATCH('Ветровое давление'!$H$4,Тип_местности_для_K,0))-INDEX(Значения_по_высоте_E,MATCH('Ветровое давление'!A207,Высота,1),MATCH('Ветровое давление'!$H$4,Тип_местности_для_K,0)))*(((A207-INDEX(Высота,MATCH('Ветровое давление'!A207,Высота,1))))/(INDEX(Высота,MATCH('Ветровое давление'!A207,Высота,1)+1)-INDEX(Высота,MATCH('Ветровое давление'!A207,Высота,1)))))</f>
        <v>0.9033333333333331</v>
      </c>
      <c r="F207" s="76">
        <f t="shared" si="28"/>
        <v>0.12851121111111116</v>
      </c>
      <c r="G207" s="83">
        <f t="shared" si="29"/>
        <v>0.17920311703195874</v>
      </c>
      <c r="H207" s="83">
        <f t="shared" si="30"/>
        <v>0.15730866864716958</v>
      </c>
      <c r="I207" s="82">
        <f t="shared" si="31"/>
        <v>0.15730866864716958</v>
      </c>
      <c r="J207" s="87">
        <f t="shared" si="32"/>
        <v>0.2202321361060374</v>
      </c>
      <c r="K207" s="88">
        <f t="shared" si="33"/>
        <v>0.36964200198050307</v>
      </c>
      <c r="L207" s="89">
        <f t="shared" si="34"/>
        <v>0.5174988027727042</v>
      </c>
      <c r="M207" s="93">
        <f t="shared" si="35"/>
        <v>0.02946180555555566</v>
      </c>
      <c r="N207" s="93">
        <f t="shared" si="36"/>
        <v>0.05124362070106066</v>
      </c>
      <c r="O207" s="93">
        <f t="shared" si="37"/>
        <v>0.041246527777777924</v>
      </c>
      <c r="P207" s="93">
        <f t="shared" si="38"/>
        <v>0.07174106898148491</v>
      </c>
    </row>
    <row r="208" spans="1:16" ht="0" customHeight="1" hidden="1">
      <c r="A208" s="69">
        <f t="shared" si="27"/>
        <v>22.916666666666718</v>
      </c>
      <c r="B208" s="71">
        <f>INDEX(Значения_по_высоте_k,MATCH('Ветровое давление'!A208,Высота,1),MATCH('Ветровое давление'!$H$4,Тип_местности_для_K,0))+((INDEX(Значения_по_высоте_k,MATCH('Ветровое давление'!A208,Высота,1)+1,MATCH('Ветровое давление'!$H$4,Тип_местности_для_K,0))-INDEX(Значения_по_высоте_k,MATCH('Ветровое давление'!A208,Высота,1),MATCH('Ветровое давление'!$H$4,Тип_местности_для_K,0)))*(((A208-INDEX(Высота,MATCH('Ветровое давление'!A208,Высота,1))))/(INDEX(Высота,MATCH('Ветровое давление'!A208,Высота,1)+1)-INDEX(Высота,MATCH('Ветровое давление'!A208,Высота,1)))))</f>
        <v>0.886458333333334</v>
      </c>
      <c r="C208" s="73">
        <f>INDEX(w0__кПа,MATCH('Ветровое давление'!$H$3,Ветровые_районы,0))*$H$13*B208</f>
        <v>0.21275000000000016</v>
      </c>
      <c r="D208" s="112">
        <f t="shared" si="26"/>
        <v>0.2978500000000002</v>
      </c>
      <c r="E208" s="75">
        <f>INDEX(Значения_по_высоте_E,MATCH('Ветровое давление'!A208,Высота,1),MATCH('Ветровое давление'!$H$4,Тип_местности_для_K,0))+((INDEX(Значения_по_высоте_E,MATCH('Ветровое давление'!A208,Высота,1)+1,MATCH('Ветровое давление'!$H$4,Тип_местности_для_K,0))-INDEX(Значения_по_высоте_E,MATCH('Ветровое давление'!A208,Высота,1),MATCH('Ветровое давление'!$H$4,Тип_местности_для_K,0)))*(((A208-INDEX(Высота,MATCH('Ветровое давление'!A208,Высота,1))))/(INDEX(Высота,MATCH('Ветровое давление'!A208,Высота,1)+1)-INDEX(Высота,MATCH('Ветровое давление'!A208,Высота,1)))))</f>
        <v>0.9024999999999997</v>
      </c>
      <c r="F208" s="76">
        <f t="shared" si="28"/>
        <v>0.12864460625000007</v>
      </c>
      <c r="G208" s="83">
        <f t="shared" si="29"/>
        <v>0.17938913056711356</v>
      </c>
      <c r="H208" s="83">
        <f t="shared" si="30"/>
        <v>0.1582678678462377</v>
      </c>
      <c r="I208" s="82">
        <f t="shared" si="31"/>
        <v>0.1582678678462377</v>
      </c>
      <c r="J208" s="87">
        <f t="shared" si="32"/>
        <v>0.22157501498473275</v>
      </c>
      <c r="K208" s="88">
        <f t="shared" si="33"/>
        <v>0.37101786784623786</v>
      </c>
      <c r="L208" s="89">
        <f t="shared" si="34"/>
        <v>0.519425014984733</v>
      </c>
      <c r="M208" s="93">
        <f t="shared" si="35"/>
        <v>0.029519675925926032</v>
      </c>
      <c r="N208" s="93">
        <f t="shared" si="36"/>
        <v>0.05143471318241271</v>
      </c>
      <c r="O208" s="93">
        <f t="shared" si="37"/>
        <v>0.04132754629629644</v>
      </c>
      <c r="P208" s="93">
        <f t="shared" si="38"/>
        <v>0.07200859845537778</v>
      </c>
    </row>
    <row r="209" spans="1:16" ht="0" customHeight="1" hidden="1">
      <c r="A209" s="69">
        <f t="shared" si="27"/>
        <v>23.055555555555607</v>
      </c>
      <c r="B209" s="71">
        <f>INDEX(Значения_по_высоте_k,MATCH('Ветровое давление'!A209,Высота,1),MATCH('Ветровое давление'!$H$4,Тип_местности_для_K,0))+((INDEX(Значения_по_высоте_k,MATCH('Ветровое давление'!A209,Высота,1)+1,MATCH('Ветровое давление'!$H$4,Тип_местности_для_K,0))-INDEX(Значения_по_высоте_k,MATCH('Ветровое давление'!A209,Высота,1),MATCH('Ветровое давление'!$H$4,Тип_местности_для_K,0)))*(((A209-INDEX(Высота,MATCH('Ветровое давление'!A209,Высота,1))))/(INDEX(Высота,MATCH('Ветровое давление'!A209,Высота,1)+1)-INDEX(Высота,MATCH('Ветровое давление'!A209,Высота,1)))))</f>
        <v>0.8881944444444451</v>
      </c>
      <c r="C209" s="73">
        <f>INDEX(w0__кПа,MATCH('Ветровое давление'!$H$3,Ветровые_районы,0))*$H$13*B209</f>
        <v>0.2131666666666668</v>
      </c>
      <c r="D209" s="112">
        <f t="shared" si="26"/>
        <v>0.2984333333333335</v>
      </c>
      <c r="E209" s="75">
        <f>INDEX(Значения_по_высоте_E,MATCH('Ветровое давление'!A209,Высота,1),MATCH('Ветровое давление'!$H$4,Тип_местности_для_K,0))+((INDEX(Значения_по_высоте_E,MATCH('Ветровое давление'!A209,Высота,1)+1,MATCH('Ветровое давление'!$H$4,Тип_местности_для_K,0))-INDEX(Значения_по_высоте_E,MATCH('Ветровое давление'!A209,Высота,1),MATCH('Ветровое давление'!$H$4,Тип_местности_для_K,0)))*(((A209-INDEX(Высота,MATCH('Ветровое давление'!A209,Высота,1))))/(INDEX(Высота,MATCH('Ветровое давление'!A209,Высота,1)+1)-INDEX(Высота,MATCH('Ветровое давление'!A209,Высота,1)))))</f>
        <v>0.9016666666666664</v>
      </c>
      <c r="F209" s="76">
        <f t="shared" si="28"/>
        <v>0.12877753611111117</v>
      </c>
      <c r="G209" s="83">
        <f t="shared" si="29"/>
        <v>0.17957449529328626</v>
      </c>
      <c r="H209" s="83">
        <f t="shared" si="30"/>
        <v>0.1592270670453058</v>
      </c>
      <c r="I209" s="82">
        <f t="shared" si="31"/>
        <v>0.1592270670453058</v>
      </c>
      <c r="J209" s="87">
        <f t="shared" si="32"/>
        <v>0.22291789386342808</v>
      </c>
      <c r="K209" s="88">
        <f t="shared" si="33"/>
        <v>0.3723937337119726</v>
      </c>
      <c r="L209" s="89">
        <f t="shared" si="34"/>
        <v>0.5213512271967615</v>
      </c>
      <c r="M209" s="93">
        <f t="shared" si="35"/>
        <v>0.0295775462962964</v>
      </c>
      <c r="N209" s="93">
        <f t="shared" si="36"/>
        <v>0.051625805663764755</v>
      </c>
      <c r="O209" s="93">
        <f t="shared" si="37"/>
        <v>0.04140856481481496</v>
      </c>
      <c r="P209" s="93">
        <f t="shared" si="38"/>
        <v>0.07227612792927066</v>
      </c>
    </row>
    <row r="210" spans="1:16" ht="0" customHeight="1" hidden="1">
      <c r="A210" s="69">
        <f t="shared" si="27"/>
        <v>23.194444444444496</v>
      </c>
      <c r="B210" s="71">
        <f>INDEX(Значения_по_высоте_k,MATCH('Ветровое давление'!A210,Высота,1),MATCH('Ветровое давление'!$H$4,Тип_местности_для_K,0))+((INDEX(Значения_по_высоте_k,MATCH('Ветровое давление'!A210,Высота,1)+1,MATCH('Ветровое давление'!$H$4,Тип_местности_для_K,0))-INDEX(Значения_по_высоте_k,MATCH('Ветровое давление'!A210,Высота,1),MATCH('Ветровое давление'!$H$4,Тип_местности_для_K,0)))*(((A210-INDEX(Высота,MATCH('Ветровое давление'!A210,Высота,1))))/(INDEX(Высота,MATCH('Ветровое давление'!A210,Высота,1)+1)-INDEX(Высота,MATCH('Ветровое давление'!A210,Высота,1)))))</f>
        <v>0.8899305555555562</v>
      </c>
      <c r="C210" s="73">
        <f>INDEX(w0__кПа,MATCH('Ветровое давление'!$H$3,Ветровые_районы,0))*$H$13*B210</f>
        <v>0.21358333333333349</v>
      </c>
      <c r="D210" s="112">
        <f t="shared" si="26"/>
        <v>0.2990166666666669</v>
      </c>
      <c r="E210" s="75">
        <f>INDEX(Значения_по_высоте_E,MATCH('Ветровое давление'!A210,Высота,1),MATCH('Ветровое давление'!$H$4,Тип_местности_для_K,0))+((INDEX(Значения_по_высоте_E,MATCH('Ветровое давление'!A210,Высота,1)+1,MATCH('Ветровое давление'!$H$4,Тип_местности_для_K,0))-INDEX(Значения_по_высоте_E,MATCH('Ветровое давление'!A210,Высота,1),MATCH('Ветровое давление'!$H$4,Тип_местности_для_K,0)))*(((A210-INDEX(Высота,MATCH('Ветровое давление'!A210,Высота,1))))/(INDEX(Высота,MATCH('Ветровое давление'!A210,Высота,1)+1)-INDEX(Высота,MATCH('Ветровое давление'!A210,Высота,1)))))</f>
        <v>0.900833333333333</v>
      </c>
      <c r="F210" s="76">
        <f t="shared" si="28"/>
        <v>0.1289100006944445</v>
      </c>
      <c r="G210" s="83">
        <f t="shared" si="29"/>
        <v>0.17975921121047694</v>
      </c>
      <c r="H210" s="83">
        <f t="shared" si="30"/>
        <v>0.16018626624437388</v>
      </c>
      <c r="I210" s="82">
        <f t="shared" si="31"/>
        <v>0.16018626624437388</v>
      </c>
      <c r="J210" s="87">
        <f t="shared" si="32"/>
        <v>0.22426077274212342</v>
      </c>
      <c r="K210" s="88">
        <f t="shared" si="33"/>
        <v>0.3737695995777074</v>
      </c>
      <c r="L210" s="89">
        <f t="shared" si="34"/>
        <v>0.5232774394087902</v>
      </c>
      <c r="M210" s="93">
        <f t="shared" si="35"/>
        <v>0.02963541666666677</v>
      </c>
      <c r="N210" s="93">
        <f t="shared" si="36"/>
        <v>0.051816898145116815</v>
      </c>
      <c r="O210" s="93">
        <f t="shared" si="37"/>
        <v>0.041489583333333475</v>
      </c>
      <c r="P210" s="93">
        <f t="shared" si="38"/>
        <v>0.07254365740316353</v>
      </c>
    </row>
    <row r="211" spans="1:16" ht="0" customHeight="1" hidden="1">
      <c r="A211" s="69">
        <f t="shared" si="27"/>
        <v>23.333333333333385</v>
      </c>
      <c r="B211" s="71">
        <f>INDEX(Значения_по_высоте_k,MATCH('Ветровое давление'!A211,Высота,1),MATCH('Ветровое давление'!$H$4,Тип_местности_для_K,0))+((INDEX(Значения_по_высоте_k,MATCH('Ветровое давление'!A211,Высота,1)+1,MATCH('Ветровое давление'!$H$4,Тип_местности_для_K,0))-INDEX(Значения_по_высоте_k,MATCH('Ветровое давление'!A211,Высота,1),MATCH('Ветровое давление'!$H$4,Тип_местности_для_K,0)))*(((A211-INDEX(Высота,MATCH('Ветровое давление'!A211,Высота,1))))/(INDEX(Высота,MATCH('Ветровое давление'!A211,Высота,1)+1)-INDEX(Высота,MATCH('Ветровое давление'!A211,Высота,1)))))</f>
        <v>0.8916666666666673</v>
      </c>
      <c r="C211" s="73">
        <f>INDEX(w0__кПа,MATCH('Ветровое давление'!$H$3,Ветровые_районы,0))*$H$13*B211</f>
        <v>0.21400000000000013</v>
      </c>
      <c r="D211" s="112">
        <f t="shared" si="26"/>
        <v>0.29960000000000014</v>
      </c>
      <c r="E211" s="75">
        <f>INDEX(Значения_по_высоте_E,MATCH('Ветровое давление'!A211,Высота,1),MATCH('Ветровое давление'!$H$4,Тип_местности_для_K,0))+((INDEX(Значения_по_высоте_E,MATCH('Ветровое давление'!A211,Высота,1)+1,MATCH('Ветровое давление'!$H$4,Тип_местности_для_K,0))-INDEX(Значения_по_высоте_E,MATCH('Ветровое давление'!A211,Высота,1),MATCH('Ветровое давление'!$H$4,Тип_местности_для_K,0)))*(((A211-INDEX(Высота,MATCH('Ветровое давление'!A211,Высота,1))))/(INDEX(Высота,MATCH('Ветровое давление'!A211,Высота,1)+1)-INDEX(Высота,MATCH('Ветровое давление'!A211,Высота,1)))))</f>
        <v>0.8999999999999997</v>
      </c>
      <c r="F211" s="76">
        <f t="shared" si="28"/>
        <v>0.12904200000000005</v>
      </c>
      <c r="G211" s="83">
        <f t="shared" si="29"/>
        <v>0.17994327831868553</v>
      </c>
      <c r="H211" s="83">
        <f t="shared" si="30"/>
        <v>0.161145465443442</v>
      </c>
      <c r="I211" s="82">
        <f t="shared" si="31"/>
        <v>0.161145465443442</v>
      </c>
      <c r="J211" s="87">
        <f t="shared" si="32"/>
        <v>0.22560365162081877</v>
      </c>
      <c r="K211" s="88">
        <f t="shared" si="33"/>
        <v>0.3751454654434421</v>
      </c>
      <c r="L211" s="89">
        <f t="shared" si="34"/>
        <v>0.525203651620819</v>
      </c>
      <c r="M211" s="93">
        <f t="shared" si="35"/>
        <v>0.029693287037037143</v>
      </c>
      <c r="N211" s="93">
        <f t="shared" si="36"/>
        <v>0.05200799062646887</v>
      </c>
      <c r="O211" s="93">
        <f t="shared" si="37"/>
        <v>0.041570601851852</v>
      </c>
      <c r="P211" s="93">
        <f t="shared" si="38"/>
        <v>0.0728111868770564</v>
      </c>
    </row>
    <row r="212" spans="1:16" ht="0" customHeight="1" hidden="1">
      <c r="A212" s="69">
        <f t="shared" si="27"/>
        <v>23.472222222222275</v>
      </c>
      <c r="B212" s="71">
        <f>INDEX(Значения_по_высоте_k,MATCH('Ветровое давление'!A212,Высота,1),MATCH('Ветровое давление'!$H$4,Тип_местности_для_K,0))+((INDEX(Значения_по_высоте_k,MATCH('Ветровое давление'!A212,Высота,1)+1,MATCH('Ветровое давление'!$H$4,Тип_местности_для_K,0))-INDEX(Значения_по_высоте_k,MATCH('Ветровое давление'!A212,Высота,1),MATCH('Ветровое давление'!$H$4,Тип_местности_для_K,0)))*(((A212-INDEX(Высота,MATCH('Ветровое давление'!A212,Высота,1))))/(INDEX(Высота,MATCH('Ветровое давление'!A212,Высота,1)+1)-INDEX(Высота,MATCH('Ветровое давление'!A212,Высота,1)))))</f>
        <v>0.8934027777777784</v>
      </c>
      <c r="C212" s="73">
        <f>INDEX(w0__кПа,MATCH('Ветровое давление'!$H$3,Ветровые_районы,0))*$H$13*B212</f>
        <v>0.2144166666666668</v>
      </c>
      <c r="D212" s="112">
        <f t="shared" si="26"/>
        <v>0.3001833333333335</v>
      </c>
      <c r="E212" s="75">
        <f>INDEX(Значения_по_высоте_E,MATCH('Ветровое давление'!A212,Высота,1),MATCH('Ветровое давление'!$H$4,Тип_местности_для_K,0))+((INDEX(Значения_по_высоте_E,MATCH('Ветровое давление'!A212,Высота,1)+1,MATCH('Ветровое давление'!$H$4,Тип_местности_для_K,0))-INDEX(Значения_по_высоте_E,MATCH('Ветровое давление'!A212,Высота,1),MATCH('Ветровое давление'!$H$4,Тип_местности_для_K,0)))*(((A212-INDEX(Высота,MATCH('Ветровое давление'!A212,Высота,1))))/(INDEX(Высота,MATCH('Ветровое давление'!A212,Высота,1)+1)-INDEX(Высота,MATCH('Ветровое давление'!A212,Высота,1)))))</f>
        <v>0.8991666666666664</v>
      </c>
      <c r="F212" s="76">
        <f t="shared" si="28"/>
        <v>0.12917353402777784</v>
      </c>
      <c r="G212" s="83">
        <f t="shared" si="29"/>
        <v>0.18012669661791214</v>
      </c>
      <c r="H212" s="83">
        <f t="shared" si="30"/>
        <v>0.1621046646425101</v>
      </c>
      <c r="I212" s="82">
        <f t="shared" si="31"/>
        <v>0.1621046646425101</v>
      </c>
      <c r="J212" s="87">
        <f t="shared" si="32"/>
        <v>0.22694653049951413</v>
      </c>
      <c r="K212" s="88">
        <f t="shared" si="33"/>
        <v>0.3765213313091769</v>
      </c>
      <c r="L212" s="89">
        <f t="shared" si="34"/>
        <v>0.5271298638328477</v>
      </c>
      <c r="M212" s="93">
        <f t="shared" si="35"/>
        <v>0.02975115740740751</v>
      </c>
      <c r="N212" s="93">
        <f t="shared" si="36"/>
        <v>0.05219908310782091</v>
      </c>
      <c r="O212" s="93">
        <f t="shared" si="37"/>
        <v>0.04165162037037051</v>
      </c>
      <c r="P212" s="93">
        <f t="shared" si="38"/>
        <v>0.07307871635094927</v>
      </c>
    </row>
    <row r="213" spans="1:16" ht="0" customHeight="1" hidden="1">
      <c r="A213" s="69">
        <f t="shared" si="27"/>
        <v>23.611111111111164</v>
      </c>
      <c r="B213" s="71">
        <f>INDEX(Значения_по_высоте_k,MATCH('Ветровое давление'!A213,Высота,1),MATCH('Ветровое давление'!$H$4,Тип_местности_для_K,0))+((INDEX(Значения_по_высоте_k,MATCH('Ветровое давление'!A213,Высота,1)+1,MATCH('Ветровое давление'!$H$4,Тип_местности_для_K,0))-INDEX(Значения_по_высоте_k,MATCH('Ветровое давление'!A213,Высота,1),MATCH('Ветровое давление'!$H$4,Тип_местности_для_K,0)))*(((A213-INDEX(Высота,MATCH('Ветровое давление'!A213,Высота,1))))/(INDEX(Высота,MATCH('Ветровое давление'!A213,Высота,1)+1)-INDEX(Высота,MATCH('Ветровое давление'!A213,Высота,1)))))</f>
        <v>0.8951388888888896</v>
      </c>
      <c r="C213" s="73">
        <f>INDEX(w0__кПа,MATCH('Ветровое давление'!$H$3,Ветровые_районы,0))*$H$13*B213</f>
        <v>0.2148333333333335</v>
      </c>
      <c r="D213" s="112">
        <f t="shared" si="26"/>
        <v>0.30076666666666685</v>
      </c>
      <c r="E213" s="75">
        <f>INDEX(Значения_по_высоте_E,MATCH('Ветровое давление'!A213,Высота,1),MATCH('Ветровое давление'!$H$4,Тип_местности_для_K,0))+((INDEX(Значения_по_высоте_E,MATCH('Ветровое давление'!A213,Высота,1)+1,MATCH('Ветровое давление'!$H$4,Тип_местности_для_K,0))-INDEX(Значения_по_высоте_E,MATCH('Ветровое давление'!A213,Высота,1),MATCH('Ветровое давление'!$H$4,Тип_местности_для_K,0)))*(((A213-INDEX(Высота,MATCH('Ветровое давление'!A213,Высота,1))))/(INDEX(Высота,MATCH('Ветровое давление'!A213,Высота,1)+1)-INDEX(Высота,MATCH('Ветровое давление'!A213,Высота,1)))))</f>
        <v>0.8983333333333331</v>
      </c>
      <c r="F213" s="76">
        <f t="shared" si="28"/>
        <v>0.12930460277777783</v>
      </c>
      <c r="G213" s="83">
        <f t="shared" si="29"/>
        <v>0.18030946610815662</v>
      </c>
      <c r="H213" s="83">
        <f t="shared" si="30"/>
        <v>0.16306386384157823</v>
      </c>
      <c r="I213" s="82">
        <f t="shared" si="31"/>
        <v>0.16306386384157823</v>
      </c>
      <c r="J213" s="87">
        <f t="shared" si="32"/>
        <v>0.2282894093782095</v>
      </c>
      <c r="K213" s="88">
        <f t="shared" si="33"/>
        <v>0.3778971971749117</v>
      </c>
      <c r="L213" s="89">
        <f t="shared" si="34"/>
        <v>0.5290560760448764</v>
      </c>
      <c r="M213" s="93">
        <f t="shared" si="35"/>
        <v>0.029809027777777882</v>
      </c>
      <c r="N213" s="93">
        <f t="shared" si="36"/>
        <v>0.05239017558917297</v>
      </c>
      <c r="O213" s="93">
        <f t="shared" si="37"/>
        <v>0.04173263888888903</v>
      </c>
      <c r="P213" s="93">
        <f t="shared" si="38"/>
        <v>0.07334624582484216</v>
      </c>
    </row>
    <row r="214" spans="1:16" ht="0" customHeight="1" hidden="1">
      <c r="A214" s="69">
        <f t="shared" si="27"/>
        <v>23.750000000000053</v>
      </c>
      <c r="B214" s="71">
        <f>INDEX(Значения_по_высоте_k,MATCH('Ветровое давление'!A214,Высота,1),MATCH('Ветровое давление'!$H$4,Тип_местности_для_K,0))+((INDEX(Значения_по_высоте_k,MATCH('Ветровое давление'!A214,Высота,1)+1,MATCH('Ветровое давление'!$H$4,Тип_местности_для_K,0))-INDEX(Значения_по_высоте_k,MATCH('Ветровое давление'!A214,Высота,1),MATCH('Ветровое давление'!$H$4,Тип_местности_для_K,0)))*(((A214-INDEX(Высота,MATCH('Ветровое давление'!A214,Высота,1))))/(INDEX(Высота,MATCH('Ветровое давление'!A214,Высота,1)+1)-INDEX(Высота,MATCH('Ветровое давление'!A214,Высота,1)))))</f>
        <v>0.8968750000000006</v>
      </c>
      <c r="C214" s="73">
        <f>INDEX(w0__кПа,MATCH('Ветровое давление'!$H$3,Ветровые_районы,0))*$H$13*B214</f>
        <v>0.21525000000000014</v>
      </c>
      <c r="D214" s="112">
        <f t="shared" si="26"/>
        <v>0.3013500000000002</v>
      </c>
      <c r="E214" s="75">
        <f>INDEX(Значения_по_высоте_E,MATCH('Ветровое давление'!A214,Высота,1),MATCH('Ветровое давление'!$H$4,Тип_местности_для_K,0))+((INDEX(Значения_по_высоте_E,MATCH('Ветровое давление'!A214,Высота,1)+1,MATCH('Ветровое давление'!$H$4,Тип_местности_для_K,0))-INDEX(Значения_по_высоте_E,MATCH('Ветровое давление'!A214,Высота,1),MATCH('Ветровое давление'!$H$4,Тип_местности_для_K,0)))*(((A214-INDEX(Высота,MATCH('Ветровое давление'!A214,Высота,1))))/(INDEX(Высота,MATCH('Ветровое давление'!A214,Высота,1)+1)-INDEX(Высота,MATCH('Ветровое давление'!A214,Высота,1)))))</f>
        <v>0.8974999999999997</v>
      </c>
      <c r="F214" s="76">
        <f t="shared" si="28"/>
        <v>0.12943520625000005</v>
      </c>
      <c r="G214" s="83">
        <f t="shared" si="29"/>
        <v>0.18049158678941907</v>
      </c>
      <c r="H214" s="83">
        <f t="shared" si="30"/>
        <v>0.16402306304064632</v>
      </c>
      <c r="I214" s="82">
        <f t="shared" si="31"/>
        <v>0.16402306304064632</v>
      </c>
      <c r="J214" s="87">
        <f t="shared" si="32"/>
        <v>0.22963228825690482</v>
      </c>
      <c r="K214" s="88">
        <f t="shared" si="33"/>
        <v>0.37927306304064645</v>
      </c>
      <c r="L214" s="89">
        <f t="shared" si="34"/>
        <v>0.530982288256905</v>
      </c>
      <c r="M214" s="93">
        <f t="shared" si="35"/>
        <v>0.02986689814814825</v>
      </c>
      <c r="N214" s="93">
        <f t="shared" si="36"/>
        <v>0.05258126807052502</v>
      </c>
      <c r="O214" s="93">
        <f t="shared" si="37"/>
        <v>0.041813657407407556</v>
      </c>
      <c r="P214" s="93">
        <f t="shared" si="38"/>
        <v>0.07361377529873502</v>
      </c>
    </row>
    <row r="215" spans="1:16" ht="0" customHeight="1" hidden="1">
      <c r="A215" s="69">
        <f t="shared" si="27"/>
        <v>23.888888888888943</v>
      </c>
      <c r="B215" s="71">
        <f>INDEX(Значения_по_высоте_k,MATCH('Ветровое давление'!A215,Высота,1),MATCH('Ветровое давление'!$H$4,Тип_местности_для_K,0))+((INDEX(Значения_по_высоте_k,MATCH('Ветровое давление'!A215,Высота,1)+1,MATCH('Ветровое давление'!$H$4,Тип_местности_для_K,0))-INDEX(Значения_по_высоте_k,MATCH('Ветровое давление'!A215,Высота,1),MATCH('Ветровое давление'!$H$4,Тип_местности_для_K,0)))*(((A215-INDEX(Высота,MATCH('Ветровое давление'!A215,Высота,1))))/(INDEX(Высота,MATCH('Ветровое давление'!A215,Высота,1)+1)-INDEX(Высота,MATCH('Ветровое давление'!A215,Высота,1)))))</f>
        <v>0.8986111111111118</v>
      </c>
      <c r="C215" s="73">
        <f>INDEX(w0__кПа,MATCH('Ветровое давление'!$H$3,Ветровые_районы,0))*$H$13*B215</f>
        <v>0.2156666666666668</v>
      </c>
      <c r="D215" s="112">
        <f t="shared" si="26"/>
        <v>0.3019333333333335</v>
      </c>
      <c r="E215" s="75">
        <f>INDEX(Значения_по_высоте_E,MATCH('Ветровое давление'!A215,Высота,1),MATCH('Ветровое давление'!$H$4,Тип_местности_для_K,0))+((INDEX(Значения_по_высоте_E,MATCH('Ветровое давление'!A215,Высота,1)+1,MATCH('Ветровое давление'!$H$4,Тип_местности_для_K,0))-INDEX(Значения_по_высоте_E,MATCH('Ветровое давление'!A215,Высота,1),MATCH('Ветровое давление'!$H$4,Тип_местности_для_K,0)))*(((A215-INDEX(Высота,MATCH('Ветровое давление'!A215,Высота,1))))/(INDEX(Высота,MATCH('Ветровое давление'!A215,Высота,1)+1)-INDEX(Высота,MATCH('Ветровое давление'!A215,Высота,1)))))</f>
        <v>0.8966666666666664</v>
      </c>
      <c r="F215" s="76">
        <f t="shared" si="28"/>
        <v>0.12956534444444448</v>
      </c>
      <c r="G215" s="83">
        <f t="shared" si="29"/>
        <v>0.18067305866169947</v>
      </c>
      <c r="H215" s="83">
        <f t="shared" si="30"/>
        <v>0.16498226223971443</v>
      </c>
      <c r="I215" s="82">
        <f t="shared" si="31"/>
        <v>0.16498226223971443</v>
      </c>
      <c r="J215" s="87">
        <f t="shared" si="32"/>
        <v>0.23097516713560018</v>
      </c>
      <c r="K215" s="88">
        <f t="shared" si="33"/>
        <v>0.38064892890638125</v>
      </c>
      <c r="L215" s="89">
        <f t="shared" si="34"/>
        <v>0.5329085004689337</v>
      </c>
      <c r="M215" s="93">
        <f t="shared" si="35"/>
        <v>0.029924768518518625</v>
      </c>
      <c r="N215" s="93">
        <f t="shared" si="36"/>
        <v>0.052772360551877076</v>
      </c>
      <c r="O215" s="93">
        <f t="shared" si="37"/>
        <v>0.041894675925926064</v>
      </c>
      <c r="P215" s="93">
        <f t="shared" si="38"/>
        <v>0.07388130477262789</v>
      </c>
    </row>
    <row r="216" spans="1:16" ht="0" customHeight="1" hidden="1">
      <c r="A216" s="69">
        <f t="shared" si="27"/>
        <v>24.027777777777832</v>
      </c>
      <c r="B216" s="71">
        <f>INDEX(Значения_по_высоте_k,MATCH('Ветровое давление'!A216,Высота,1),MATCH('Ветровое давление'!$H$4,Тип_местности_для_K,0))+((INDEX(Значения_по_высоте_k,MATCH('Ветровое давление'!A216,Высота,1)+1,MATCH('Ветровое давление'!$H$4,Тип_местности_для_K,0))-INDEX(Значения_по_высоте_k,MATCH('Ветровое давление'!A216,Высота,1),MATCH('Ветровое давление'!$H$4,Тип_местности_для_K,0)))*(((A216-INDEX(Высота,MATCH('Ветровое давление'!A216,Высота,1))))/(INDEX(Высота,MATCH('Ветровое давление'!A216,Высота,1)+1)-INDEX(Высота,MATCH('Ветровое давление'!A216,Высота,1)))))</f>
        <v>0.9003472222222229</v>
      </c>
      <c r="C216" s="73">
        <f>INDEX(w0__кПа,MATCH('Ветровое давление'!$H$3,Ветровые_районы,0))*$H$13*B216</f>
        <v>0.2160833333333335</v>
      </c>
      <c r="D216" s="112">
        <f t="shared" si="26"/>
        <v>0.3025166666666669</v>
      </c>
      <c r="E216" s="75">
        <f>INDEX(Значения_по_высоте_E,MATCH('Ветровое давление'!A216,Высота,1),MATCH('Ветровое давление'!$H$4,Тип_местности_для_K,0))+((INDEX(Значения_по_высоте_E,MATCH('Ветровое давление'!A216,Высота,1)+1,MATCH('Ветровое давление'!$H$4,Тип_местности_для_K,0))-INDEX(Значения_по_высоте_E,MATCH('Ветровое давление'!A216,Высота,1),MATCH('Ветровое давление'!$H$4,Тип_местности_для_K,0)))*(((A216-INDEX(Высота,MATCH('Ветровое давление'!A216,Высота,1))))/(INDEX(Высота,MATCH('Ветровое давление'!A216,Высота,1)+1)-INDEX(Высота,MATCH('Ветровое давление'!A216,Высота,1)))))</f>
        <v>0.895833333333333</v>
      </c>
      <c r="F216" s="76">
        <f t="shared" si="28"/>
        <v>0.12969501736111116</v>
      </c>
      <c r="G216" s="83">
        <f t="shared" si="29"/>
        <v>0.18085388172499783</v>
      </c>
      <c r="H216" s="83">
        <f t="shared" si="30"/>
        <v>0.16594146143878252</v>
      </c>
      <c r="I216" s="82">
        <f t="shared" si="31"/>
        <v>0.16594146143878252</v>
      </c>
      <c r="J216" s="87">
        <f t="shared" si="32"/>
        <v>0.2323180460142955</v>
      </c>
      <c r="K216" s="88">
        <f t="shared" si="33"/>
        <v>0.38202479477211604</v>
      </c>
      <c r="L216" s="89">
        <f t="shared" si="34"/>
        <v>0.5348347126809624</v>
      </c>
      <c r="M216" s="93">
        <f t="shared" si="35"/>
        <v>0.029982638888888996</v>
      </c>
      <c r="N216" s="93">
        <f t="shared" si="36"/>
        <v>0.05296345303322913</v>
      </c>
      <c r="O216" s="93">
        <f t="shared" si="37"/>
        <v>0.04197569444444459</v>
      </c>
      <c r="P216" s="93">
        <f t="shared" si="38"/>
        <v>0.07414883424652077</v>
      </c>
    </row>
    <row r="217" spans="1:16" ht="0" customHeight="1" hidden="1">
      <c r="A217" s="69">
        <f t="shared" si="27"/>
        <v>24.16666666666672</v>
      </c>
      <c r="B217" s="71">
        <f>INDEX(Значения_по_высоте_k,MATCH('Ветровое давление'!A217,Высота,1),MATCH('Ветровое давление'!$H$4,Тип_местности_для_K,0))+((INDEX(Значения_по_высоте_k,MATCH('Ветровое давление'!A217,Высота,1)+1,MATCH('Ветровое давление'!$H$4,Тип_местности_для_K,0))-INDEX(Значения_по_высоте_k,MATCH('Ветровое давление'!A217,Высота,1),MATCH('Ветровое давление'!$H$4,Тип_местности_для_K,0)))*(((A217-INDEX(Высота,MATCH('Ветровое давление'!A217,Высота,1))))/(INDEX(Высота,MATCH('Ветровое давление'!A217,Высота,1)+1)-INDEX(Высота,MATCH('Ветровое давление'!A217,Высота,1)))))</f>
        <v>0.902083333333334</v>
      </c>
      <c r="C217" s="73">
        <f>INDEX(w0__кПа,MATCH('Ветровое давление'!$H$3,Ветровые_районы,0))*$H$13*B217</f>
        <v>0.21650000000000016</v>
      </c>
      <c r="D217" s="112">
        <f t="shared" si="26"/>
        <v>0.3031000000000002</v>
      </c>
      <c r="E217" s="75">
        <f>INDEX(Значения_по_высоте_E,MATCH('Ветровое давление'!A217,Высота,1),MATCH('Ветровое давление'!$H$4,Тип_местности_для_K,0))+((INDEX(Значения_по_высоте_E,MATCH('Ветровое давление'!A217,Высота,1)+1,MATCH('Ветровое давление'!$H$4,Тип_местности_для_K,0))-INDEX(Значения_по_высоте_E,MATCH('Ветровое давление'!A217,Высота,1),MATCH('Ветровое давление'!$H$4,Тип_местности_для_K,0)))*(((A217-INDEX(Высота,MATCH('Ветровое давление'!A217,Высота,1))))/(INDEX(Высота,MATCH('Ветровое давление'!A217,Высота,1)+1)-INDEX(Высота,MATCH('Ветровое давление'!A217,Высота,1)))))</f>
        <v>0.8949999999999997</v>
      </c>
      <c r="F217" s="76">
        <f t="shared" si="28"/>
        <v>0.12982422500000007</v>
      </c>
      <c r="G217" s="83">
        <f t="shared" si="29"/>
        <v>0.18103405597931416</v>
      </c>
      <c r="H217" s="83">
        <f t="shared" si="30"/>
        <v>0.16690066063785064</v>
      </c>
      <c r="I217" s="82">
        <f t="shared" si="31"/>
        <v>0.16690066063785064</v>
      </c>
      <c r="J217" s="87">
        <f t="shared" si="32"/>
        <v>0.23366092489299087</v>
      </c>
      <c r="K217" s="88">
        <f t="shared" si="33"/>
        <v>0.38340066063785083</v>
      </c>
      <c r="L217" s="89">
        <f t="shared" si="34"/>
        <v>0.5367609248929911</v>
      </c>
      <c r="M217" s="93">
        <f t="shared" si="35"/>
        <v>0.030040509259259367</v>
      </c>
      <c r="N217" s="93">
        <f t="shared" si="36"/>
        <v>0.05315454551458118</v>
      </c>
      <c r="O217" s="93">
        <f t="shared" si="37"/>
        <v>0.042056712962963115</v>
      </c>
      <c r="P217" s="93">
        <f t="shared" si="38"/>
        <v>0.07441636372041364</v>
      </c>
    </row>
    <row r="218" spans="1:16" ht="0" customHeight="1" hidden="1">
      <c r="A218" s="69">
        <f t="shared" si="27"/>
        <v>24.30555555555561</v>
      </c>
      <c r="B218" s="71">
        <f>INDEX(Значения_по_высоте_k,MATCH('Ветровое давление'!A218,Высота,1),MATCH('Ветровое давление'!$H$4,Тип_местности_для_K,0))+((INDEX(Значения_по_высоте_k,MATCH('Ветровое давление'!A218,Высота,1)+1,MATCH('Ветровое давление'!$H$4,Тип_местности_для_K,0))-INDEX(Значения_по_высоте_k,MATCH('Ветровое давление'!A218,Высота,1),MATCH('Ветровое давление'!$H$4,Тип_местности_для_K,0)))*(((A218-INDEX(Высота,MATCH('Ветровое давление'!A218,Высота,1))))/(INDEX(Высота,MATCH('Ветровое давление'!A218,Высота,1)+1)-INDEX(Высота,MATCH('Ветровое давление'!A218,Высота,1)))))</f>
        <v>0.9038194444444452</v>
      </c>
      <c r="C218" s="73">
        <f>INDEX(w0__кПа,MATCH('Ветровое давление'!$H$3,Ветровые_районы,0))*$H$13*B218</f>
        <v>0.21691666666666684</v>
      </c>
      <c r="D218" s="112">
        <f t="shared" si="26"/>
        <v>0.3036833333333336</v>
      </c>
      <c r="E218" s="75">
        <f>INDEX(Значения_по_высоте_E,MATCH('Ветровое давление'!A218,Высота,1),MATCH('Ветровое давление'!$H$4,Тип_местности_для_K,0))+((INDEX(Значения_по_высоте_E,MATCH('Ветровое давление'!A218,Высота,1)+1,MATCH('Ветровое давление'!$H$4,Тип_местности_для_K,0))-INDEX(Значения_по_высоте_E,MATCH('Ветровое давление'!A218,Высота,1),MATCH('Ветровое давление'!$H$4,Тип_местности_для_K,0)))*(((A218-INDEX(Высота,MATCH('Ветровое давление'!A218,Высота,1))))/(INDEX(Высота,MATCH('Ветровое давление'!A218,Высота,1)+1)-INDEX(Высота,MATCH('Ветровое давление'!A218,Высота,1)))))</f>
        <v>0.8941666666666663</v>
      </c>
      <c r="F218" s="76">
        <f t="shared" si="28"/>
        <v>0.12995296736111117</v>
      </c>
      <c r="G218" s="83">
        <f t="shared" si="29"/>
        <v>0.18121358142464838</v>
      </c>
      <c r="H218" s="83">
        <f t="shared" si="30"/>
        <v>0.16785985983691878</v>
      </c>
      <c r="I218" s="82">
        <f t="shared" si="31"/>
        <v>0.16785985983691878</v>
      </c>
      <c r="J218" s="87">
        <f t="shared" si="32"/>
        <v>0.23500380377168628</v>
      </c>
      <c r="K218" s="88">
        <f t="shared" si="33"/>
        <v>0.3847765265035856</v>
      </c>
      <c r="L218" s="89">
        <f t="shared" si="34"/>
        <v>0.5386871371050199</v>
      </c>
      <c r="M218" s="93">
        <f t="shared" si="35"/>
        <v>0.03009837962962974</v>
      </c>
      <c r="N218" s="93">
        <f t="shared" si="36"/>
        <v>0.05334563799593324</v>
      </c>
      <c r="O218" s="93">
        <f t="shared" si="37"/>
        <v>0.04213773148148163</v>
      </c>
      <c r="P218" s="93">
        <f t="shared" si="38"/>
        <v>0.07468389319430653</v>
      </c>
    </row>
    <row r="219" spans="1:16" ht="0" customHeight="1" hidden="1">
      <c r="A219" s="69">
        <f t="shared" si="27"/>
        <v>24.4444444444445</v>
      </c>
      <c r="B219" s="71">
        <f>INDEX(Значения_по_высоте_k,MATCH('Ветровое давление'!A219,Высота,1),MATCH('Ветровое давление'!$H$4,Тип_местности_для_K,0))+((INDEX(Значения_по_высоте_k,MATCH('Ветровое давление'!A219,Высота,1)+1,MATCH('Ветровое давление'!$H$4,Тип_местности_для_K,0))-INDEX(Значения_по_высоте_k,MATCH('Ветровое давление'!A219,Высота,1),MATCH('Ветровое давление'!$H$4,Тип_местности_для_K,0)))*(((A219-INDEX(Высота,MATCH('Ветровое давление'!A219,Высота,1))))/(INDEX(Высота,MATCH('Ветровое давление'!A219,Высота,1)+1)-INDEX(Высота,MATCH('Ветровое давление'!A219,Высота,1)))))</f>
        <v>0.9055555555555562</v>
      </c>
      <c r="C219" s="73">
        <f>INDEX(w0__кПа,MATCH('Ветровое давление'!$H$3,Ветровые_районы,0))*$H$13*B219</f>
        <v>0.2173333333333335</v>
      </c>
      <c r="D219" s="112">
        <f t="shared" si="26"/>
        <v>0.30426666666666685</v>
      </c>
      <c r="E219" s="75">
        <f>INDEX(Значения_по_высоте_E,MATCH('Ветровое давление'!A219,Высота,1),MATCH('Ветровое давление'!$H$4,Тип_местности_для_K,0))+((INDEX(Значения_по_высоте_E,MATCH('Ветровое давление'!A219,Высота,1)+1,MATCH('Ветровое давление'!$H$4,Тип_местности_для_K,0))-INDEX(Значения_по_высоте_E,MATCH('Ветровое давление'!A219,Высота,1),MATCH('Ветровое давление'!$H$4,Тип_местности_для_K,0)))*(((A219-INDEX(Высота,MATCH('Ветровое давление'!A219,Высота,1))))/(INDEX(Высота,MATCH('Ветровое давление'!A219,Высота,1)+1)-INDEX(Высота,MATCH('Ветровое давление'!A219,Высота,1)))))</f>
        <v>0.8933333333333331</v>
      </c>
      <c r="F219" s="76">
        <f t="shared" si="28"/>
        <v>0.1300812444444445</v>
      </c>
      <c r="G219" s="83">
        <f t="shared" si="29"/>
        <v>0.18139245806100057</v>
      </c>
      <c r="H219" s="83">
        <f t="shared" si="30"/>
        <v>0.16881905903598687</v>
      </c>
      <c r="I219" s="82">
        <f t="shared" si="31"/>
        <v>0.16881905903598687</v>
      </c>
      <c r="J219" s="87">
        <f t="shared" si="32"/>
        <v>0.2363466826503816</v>
      </c>
      <c r="K219" s="88">
        <f t="shared" si="33"/>
        <v>0.38615239236932036</v>
      </c>
      <c r="L219" s="89">
        <f t="shared" si="34"/>
        <v>0.5406133493170484</v>
      </c>
      <c r="M219" s="93">
        <f t="shared" si="35"/>
        <v>0.03015625000000011</v>
      </c>
      <c r="N219" s="93">
        <f t="shared" si="36"/>
        <v>0.05353673047728529</v>
      </c>
      <c r="O219" s="93">
        <f t="shared" si="37"/>
        <v>0.04221875000000015</v>
      </c>
      <c r="P219" s="93">
        <f t="shared" si="38"/>
        <v>0.0749514226681994</v>
      </c>
    </row>
    <row r="220" spans="1:16" ht="0" customHeight="1" hidden="1">
      <c r="A220" s="69">
        <f t="shared" si="27"/>
        <v>24.58333333333339</v>
      </c>
      <c r="B220" s="71">
        <f>INDEX(Значения_по_высоте_k,MATCH('Ветровое давление'!A220,Высота,1),MATCH('Ветровое давление'!$H$4,Тип_местности_для_K,0))+((INDEX(Значения_по_высоте_k,MATCH('Ветровое давление'!A220,Высота,1)+1,MATCH('Ветровое давление'!$H$4,Тип_местности_для_K,0))-INDEX(Значения_по_высоте_k,MATCH('Ветровое давление'!A220,Высота,1),MATCH('Ветровое давление'!$H$4,Тип_местности_для_K,0)))*(((A220-INDEX(Высота,MATCH('Ветровое давление'!A220,Высота,1))))/(INDEX(Высота,MATCH('Ветровое давление'!A220,Высота,1)+1)-INDEX(Высота,MATCH('Ветровое давление'!A220,Высота,1)))))</f>
        <v>0.9072916666666674</v>
      </c>
      <c r="C220" s="73">
        <f>INDEX(w0__кПа,MATCH('Ветровое давление'!$H$3,Ветровые_районы,0))*$H$13*B220</f>
        <v>0.21775000000000017</v>
      </c>
      <c r="D220" s="112">
        <f t="shared" si="26"/>
        <v>0.30485000000000023</v>
      </c>
      <c r="E220" s="75">
        <f>INDEX(Значения_по_высоте_E,MATCH('Ветровое давление'!A220,Высота,1),MATCH('Ветровое давление'!$H$4,Тип_местности_для_K,0))+((INDEX(Значения_по_высоте_E,MATCH('Ветровое давление'!A220,Высота,1)+1,MATCH('Ветровое давление'!$H$4,Тип_местности_для_K,0))-INDEX(Значения_по_высоте_E,MATCH('Ветровое давление'!A220,Высота,1),MATCH('Ветровое давление'!$H$4,Тип_местности_для_K,0)))*(((A220-INDEX(Высота,MATCH('Ветровое давление'!A220,Высота,1))))/(INDEX(Высота,MATCH('Ветровое давление'!A220,Высота,1)+1)-INDEX(Высота,MATCH('Ветровое давление'!A220,Высота,1)))))</f>
        <v>0.8924999999999997</v>
      </c>
      <c r="F220" s="76">
        <f t="shared" si="28"/>
        <v>0.13020905625000007</v>
      </c>
      <c r="G220" s="83">
        <f t="shared" si="29"/>
        <v>0.18157068588837072</v>
      </c>
      <c r="H220" s="83">
        <f t="shared" si="30"/>
        <v>0.16977825823505496</v>
      </c>
      <c r="I220" s="82">
        <f t="shared" si="31"/>
        <v>0.16977825823505496</v>
      </c>
      <c r="J220" s="87">
        <f t="shared" si="32"/>
        <v>0.23768956152907694</v>
      </c>
      <c r="K220" s="88">
        <f t="shared" si="33"/>
        <v>0.3875282582350551</v>
      </c>
      <c r="L220" s="89">
        <f t="shared" si="34"/>
        <v>0.5425395615290771</v>
      </c>
      <c r="M220" s="93">
        <f t="shared" si="35"/>
        <v>0.030214120370370478</v>
      </c>
      <c r="N220" s="93">
        <f t="shared" si="36"/>
        <v>0.05372782295863733</v>
      </c>
      <c r="O220" s="93">
        <f t="shared" si="37"/>
        <v>0.04229976851851867</v>
      </c>
      <c r="P220" s="93">
        <f t="shared" si="38"/>
        <v>0.07521895214209226</v>
      </c>
    </row>
    <row r="221" spans="1:16" ht="0" customHeight="1" hidden="1">
      <c r="A221" s="69">
        <f t="shared" si="27"/>
        <v>24.72222222222228</v>
      </c>
      <c r="B221" s="71">
        <f>INDEX(Значения_по_высоте_k,MATCH('Ветровое давление'!A221,Высота,1),MATCH('Ветровое давление'!$H$4,Тип_местности_для_K,0))+((INDEX(Значения_по_высоте_k,MATCH('Ветровое давление'!A221,Высота,1)+1,MATCH('Ветровое давление'!$H$4,Тип_местности_для_K,0))-INDEX(Значения_по_высоте_k,MATCH('Ветровое давление'!A221,Высота,1),MATCH('Ветровое давление'!$H$4,Тип_местности_для_K,0)))*(((A221-INDEX(Высота,MATCH('Ветровое давление'!A221,Высота,1))))/(INDEX(Высота,MATCH('Ветровое давление'!A221,Высота,1)+1)-INDEX(Высота,MATCH('Ветровое давление'!A221,Высота,1)))))</f>
        <v>0.9090277777777784</v>
      </c>
      <c r="C221" s="73">
        <f>INDEX(w0__кПа,MATCH('Ветровое давление'!$H$3,Ветровые_районы,0))*$H$13*B221</f>
        <v>0.21816666666666681</v>
      </c>
      <c r="D221" s="112">
        <f t="shared" si="26"/>
        <v>0.3054333333333335</v>
      </c>
      <c r="E221" s="75">
        <f>INDEX(Значения_по_высоте_E,MATCH('Ветровое давление'!A221,Высота,1),MATCH('Ветровое давление'!$H$4,Тип_местности_для_K,0))+((INDEX(Значения_по_высоте_E,MATCH('Ветровое давление'!A221,Высота,1)+1,MATCH('Ветровое давление'!$H$4,Тип_местности_для_K,0))-INDEX(Значения_по_высоте_E,MATCH('Ветровое давление'!A221,Высота,1),MATCH('Ветровое давление'!$H$4,Тип_местности_для_K,0)))*(((A221-INDEX(Высота,MATCH('Ветровое давление'!A221,Высота,1))))/(INDEX(Высота,MATCH('Ветровое давление'!A221,Высота,1)+1)-INDEX(Высота,MATCH('Ветровое давление'!A221,Высота,1)))))</f>
        <v>0.8916666666666664</v>
      </c>
      <c r="F221" s="76">
        <f t="shared" si="28"/>
        <v>0.13033640277777783</v>
      </c>
      <c r="G221" s="83">
        <f t="shared" si="29"/>
        <v>0.18174826490675877</v>
      </c>
      <c r="H221" s="83">
        <f t="shared" si="30"/>
        <v>0.17073745743412305</v>
      </c>
      <c r="I221" s="82">
        <f t="shared" si="31"/>
        <v>0.17073745743412305</v>
      </c>
      <c r="J221" s="87">
        <f t="shared" si="32"/>
        <v>0.23903244040777225</v>
      </c>
      <c r="K221" s="88">
        <f t="shared" si="33"/>
        <v>0.3889041241007899</v>
      </c>
      <c r="L221" s="89">
        <f t="shared" si="34"/>
        <v>0.5444657737411057</v>
      </c>
      <c r="M221" s="93">
        <f t="shared" si="35"/>
        <v>0.030271990740740846</v>
      </c>
      <c r="N221" s="93">
        <f t="shared" si="36"/>
        <v>0.05391891543998939</v>
      </c>
      <c r="O221" s="93">
        <f t="shared" si="37"/>
        <v>0.04238078703703718</v>
      </c>
      <c r="P221" s="93">
        <f t="shared" si="38"/>
        <v>0.07548648161598513</v>
      </c>
    </row>
    <row r="222" spans="1:16" ht="0" customHeight="1" hidden="1">
      <c r="A222" s="69">
        <f t="shared" si="27"/>
        <v>24.861111111111168</v>
      </c>
      <c r="B222" s="71">
        <f>INDEX(Значения_по_высоте_k,MATCH('Ветровое давление'!A222,Высота,1),MATCH('Ветровое давление'!$H$4,Тип_местности_для_K,0))+((INDEX(Значения_по_высоте_k,MATCH('Ветровое давление'!A222,Высота,1)+1,MATCH('Ветровое давление'!$H$4,Тип_местности_для_K,0))-INDEX(Значения_по_высоте_k,MATCH('Ветровое давление'!A222,Высота,1),MATCH('Ветровое давление'!$H$4,Тип_местности_для_K,0)))*(((A222-INDEX(Высота,MATCH('Ветровое давление'!A222,Высота,1))))/(INDEX(Высота,MATCH('Ветровое давление'!A222,Высота,1)+1)-INDEX(Высота,MATCH('Ветровое давление'!A222,Высота,1)))))</f>
        <v>0.9107638888888896</v>
      </c>
      <c r="C222" s="73">
        <f>INDEX(w0__кПа,MATCH('Ветровое давление'!$H$3,Ветровые_районы,0))*$H$13*B222</f>
        <v>0.2185833333333335</v>
      </c>
      <c r="D222" s="112">
        <f t="shared" si="26"/>
        <v>0.3060166666666669</v>
      </c>
      <c r="E222" s="75">
        <f>INDEX(Значения_по_высоте_E,MATCH('Ветровое давление'!A222,Высота,1),MATCH('Ветровое давление'!$H$4,Тип_местности_для_K,0))+((INDEX(Значения_по_высоте_E,MATCH('Ветровое давление'!A222,Высота,1)+1,MATCH('Ветровое давление'!$H$4,Тип_местности_для_K,0))-INDEX(Значения_по_высоте_E,MATCH('Ветровое давление'!A222,Высота,1),MATCH('Ветровое давление'!$H$4,Тип_местности_для_K,0)))*(((A222-INDEX(Высота,MATCH('Ветровое давление'!A222,Высота,1))))/(INDEX(Высота,MATCH('Ветровое давление'!A222,Высота,1)+1)-INDEX(Высота,MATCH('Ветровое давление'!A222,Высота,1)))))</f>
        <v>0.890833333333333</v>
      </c>
      <c r="F222" s="76">
        <f t="shared" si="28"/>
        <v>0.13046328402777782</v>
      </c>
      <c r="G222" s="83">
        <f t="shared" si="29"/>
        <v>0.18192519511616478</v>
      </c>
      <c r="H222" s="83">
        <f t="shared" si="30"/>
        <v>0.1716966566331912</v>
      </c>
      <c r="I222" s="82">
        <f t="shared" si="31"/>
        <v>0.1716966566331912</v>
      </c>
      <c r="J222" s="87">
        <f t="shared" si="32"/>
        <v>0.24037531928646766</v>
      </c>
      <c r="K222" s="88">
        <f t="shared" si="33"/>
        <v>0.3902799899665247</v>
      </c>
      <c r="L222" s="89">
        <f t="shared" si="34"/>
        <v>0.5463919859531345</v>
      </c>
      <c r="M222" s="93">
        <f t="shared" si="35"/>
        <v>0.030329861111111217</v>
      </c>
      <c r="N222" s="93">
        <f t="shared" si="36"/>
        <v>0.05411000792134144</v>
      </c>
      <c r="O222" s="93">
        <f t="shared" si="37"/>
        <v>0.042461805555555704</v>
      </c>
      <c r="P222" s="93">
        <f t="shared" si="38"/>
        <v>0.075754011089878</v>
      </c>
    </row>
    <row r="223" spans="1:16" ht="0" customHeight="1" hidden="1">
      <c r="A223" s="69">
        <f t="shared" si="27"/>
        <v>25.000000000000057</v>
      </c>
      <c r="B223" s="71">
        <f>INDEX(Значения_по_высоте_k,MATCH('Ветровое давление'!A223,Высота,1),MATCH('Ветровое давление'!$H$4,Тип_местности_для_K,0))+((INDEX(Значения_по_высоте_k,MATCH('Ветровое давление'!A223,Высота,1)+1,MATCH('Ветровое давление'!$H$4,Тип_местности_для_K,0))-INDEX(Значения_по_высоте_k,MATCH('Ветровое давление'!A223,Высота,1),MATCH('Ветровое давление'!$H$4,Тип_местности_для_K,0)))*(((A223-INDEX(Высота,MATCH('Ветровое давление'!A223,Высота,1))))/(INDEX(Высота,MATCH('Ветровое давление'!A223,Высота,1)+1)-INDEX(Высота,MATCH('Ветровое давление'!A223,Высота,1)))))</f>
        <v>0.9125000000000008</v>
      </c>
      <c r="C223" s="73">
        <f>INDEX(w0__кПа,MATCH('Ветровое давление'!$H$3,Ветровые_районы,0))*$H$13*B223</f>
        <v>0.21900000000000017</v>
      </c>
      <c r="D223" s="112">
        <f t="shared" si="26"/>
        <v>0.3066000000000002</v>
      </c>
      <c r="E223" s="75">
        <f>INDEX(Значения_по_высоте_E,MATCH('Ветровое давление'!A223,Высота,1),MATCH('Ветровое давление'!$H$4,Тип_местности_для_K,0))+((INDEX(Значения_по_высоте_E,MATCH('Ветровое давление'!A223,Высота,1)+1,MATCH('Ветровое давление'!$H$4,Тип_местности_для_K,0))-INDEX(Значения_по_высоте_E,MATCH('Ветровое давление'!A223,Высота,1),MATCH('Ветровое давление'!$H$4,Тип_местности_для_K,0)))*(((A223-INDEX(Высота,MATCH('Ветровое давление'!A223,Высота,1))))/(INDEX(Высота,MATCH('Ветровое давление'!A223,Высота,1)+1)-INDEX(Высота,MATCH('Ветровое давление'!A223,Высота,1)))))</f>
        <v>0.8899999999999997</v>
      </c>
      <c r="F223" s="76">
        <f t="shared" si="28"/>
        <v>0.13058970000000006</v>
      </c>
      <c r="G223" s="83">
        <f t="shared" si="29"/>
        <v>0.18210147651658878</v>
      </c>
      <c r="H223" s="83">
        <f t="shared" si="30"/>
        <v>0.17265585583225931</v>
      </c>
      <c r="I223" s="82">
        <f t="shared" si="31"/>
        <v>0.17265585583225931</v>
      </c>
      <c r="J223" s="87">
        <f t="shared" si="32"/>
        <v>0.24171819816516302</v>
      </c>
      <c r="K223" s="88">
        <f t="shared" si="33"/>
        <v>0.3916558558322595</v>
      </c>
      <c r="L223" s="89">
        <f t="shared" si="34"/>
        <v>0.5483181981651633</v>
      </c>
      <c r="M223" s="93">
        <f t="shared" si="35"/>
        <v>0.030387731481481592</v>
      </c>
      <c r="N223" s="93">
        <f t="shared" si="36"/>
        <v>0.0543011004026935</v>
      </c>
      <c r="O223" s="93">
        <f t="shared" si="37"/>
        <v>0.04254282407407422</v>
      </c>
      <c r="P223" s="93">
        <f t="shared" si="38"/>
        <v>0.07602154056377089</v>
      </c>
    </row>
    <row r="224" spans="1:16" ht="0" customHeight="1" hidden="1">
      <c r="A224" s="69">
        <f t="shared" si="27"/>
        <v>25.138888888888946</v>
      </c>
      <c r="B224" s="71">
        <f>INDEX(Значения_по_высоте_k,MATCH('Ветровое давление'!A224,Высота,1),MATCH('Ветровое давление'!$H$4,Тип_местности_для_K,0))+((INDEX(Значения_по_высоте_k,MATCH('Ветровое давление'!A224,Высота,1)+1,MATCH('Ветровое давление'!$H$4,Тип_местности_для_K,0))-INDEX(Значения_по_высоте_k,MATCH('Ветровое давление'!A224,Высота,1),MATCH('Ветровое давление'!$H$4,Тип_местности_для_K,0)))*(((A224-INDEX(Высота,MATCH('Ветровое давление'!A224,Высота,1))))/(INDEX(Высота,MATCH('Ветровое давление'!A224,Высота,1)+1)-INDEX(Высота,MATCH('Ветровое давление'!A224,Высота,1)))))</f>
        <v>0.9142361111111118</v>
      </c>
      <c r="C224" s="73">
        <f>INDEX(w0__кПа,MATCH('Ветровое давление'!$H$3,Ветровые_районы,0))*$H$13*B224</f>
        <v>0.21941666666666682</v>
      </c>
      <c r="D224" s="112">
        <f t="shared" si="26"/>
        <v>0.30718333333333353</v>
      </c>
      <c r="E224" s="75">
        <f>INDEX(Значения_по_высоте_E,MATCH('Ветровое давление'!A224,Высота,1),MATCH('Ветровое давление'!$H$4,Тип_местности_для_K,0))+((INDEX(Значения_по_высоте_E,MATCH('Ветровое давление'!A224,Высота,1)+1,MATCH('Ветровое давление'!$H$4,Тип_местности_для_K,0))-INDEX(Значения_по_высоте_E,MATCH('Ветровое давление'!A224,Высота,1),MATCH('Ветровое давление'!$H$4,Тип_местности_для_K,0)))*(((A224-INDEX(Высота,MATCH('Ветровое давление'!A224,Высота,1))))/(INDEX(Высота,MATCH('Ветровое давление'!A224,Высота,1)+1)-INDEX(Высота,MATCH('Ветровое давление'!A224,Высота,1)))))</f>
        <v>0.8891666666666663</v>
      </c>
      <c r="F224" s="76">
        <f t="shared" si="28"/>
        <v>0.1307156506944445</v>
      </c>
      <c r="G224" s="83">
        <f t="shared" si="29"/>
        <v>0.1822771091080307</v>
      </c>
      <c r="H224" s="83">
        <f t="shared" si="30"/>
        <v>0.1736150550313274</v>
      </c>
      <c r="I224" s="82">
        <f t="shared" si="31"/>
        <v>0.1736150550313274</v>
      </c>
      <c r="J224" s="87">
        <f t="shared" si="32"/>
        <v>0.24306107704385835</v>
      </c>
      <c r="K224" s="88">
        <f t="shared" si="33"/>
        <v>0.3930317216979942</v>
      </c>
      <c r="L224" s="89">
        <f t="shared" si="34"/>
        <v>0.5502444103771919</v>
      </c>
      <c r="M224" s="93">
        <f t="shared" si="35"/>
        <v>0.030445601851851963</v>
      </c>
      <c r="N224" s="93">
        <f t="shared" si="36"/>
        <v>0.054492192884045554</v>
      </c>
      <c r="O224" s="93">
        <f t="shared" si="37"/>
        <v>0.04262384259259275</v>
      </c>
      <c r="P224" s="93">
        <f t="shared" si="38"/>
        <v>0.07628907003766376</v>
      </c>
    </row>
    <row r="225" spans="1:16" ht="0" customHeight="1" hidden="1">
      <c r="A225" s="69">
        <f t="shared" si="27"/>
        <v>25.277777777777835</v>
      </c>
      <c r="B225" s="71">
        <f>INDEX(Значения_по_высоте_k,MATCH('Ветровое давление'!A225,Высота,1),MATCH('Ветровое давление'!$H$4,Тип_местности_для_K,0))+((INDEX(Значения_по_высоте_k,MATCH('Ветровое давление'!A225,Высота,1)+1,MATCH('Ветровое давление'!$H$4,Тип_местности_для_K,0))-INDEX(Значения_по_высоте_k,MATCH('Ветровое давление'!A225,Высота,1),MATCH('Ветровое давление'!$H$4,Тип_местности_для_K,0)))*(((A225-INDEX(Высота,MATCH('Ветровое давление'!A225,Высота,1))))/(INDEX(Высота,MATCH('Ветровое давление'!A225,Высота,1)+1)-INDEX(Высота,MATCH('Ветровое давление'!A225,Высота,1)))))</f>
        <v>0.915972222222223</v>
      </c>
      <c r="C225" s="73">
        <f>INDEX(w0__кПа,MATCH('Ветровое давление'!$H$3,Ветровые_районы,0))*$H$13*B225</f>
        <v>0.2198333333333335</v>
      </c>
      <c r="D225" s="112">
        <f t="shared" si="26"/>
        <v>0.30776666666666685</v>
      </c>
      <c r="E225" s="75">
        <f>INDEX(Значения_по_высоте_E,MATCH('Ветровое давление'!A225,Высота,1),MATCH('Ветровое давление'!$H$4,Тип_местности_для_K,0))+((INDEX(Значения_по_высоте_E,MATCH('Ветровое давление'!A225,Высота,1)+1,MATCH('Ветровое давление'!$H$4,Тип_местности_для_K,0))-INDEX(Значения_по_высоте_E,MATCH('Ветровое давление'!A225,Высота,1),MATCH('Ветровое давление'!$H$4,Тип_местности_для_K,0)))*(((A225-INDEX(Высота,MATCH('Ветровое давление'!A225,Высота,1))))/(INDEX(Высота,MATCH('Ветровое давление'!A225,Высота,1)+1)-INDEX(Высота,MATCH('Ветровое давление'!A225,Высота,1)))))</f>
        <v>0.888333333333333</v>
      </c>
      <c r="F225" s="76">
        <f t="shared" si="28"/>
        <v>0.13084113611111117</v>
      </c>
      <c r="G225" s="83">
        <f t="shared" si="29"/>
        <v>0.18245209289049058</v>
      </c>
      <c r="H225" s="83">
        <f t="shared" si="30"/>
        <v>0.17457425423039552</v>
      </c>
      <c r="I225" s="82">
        <f t="shared" si="31"/>
        <v>0.17457425423039552</v>
      </c>
      <c r="J225" s="87">
        <f t="shared" si="32"/>
        <v>0.2444039559225537</v>
      </c>
      <c r="K225" s="88">
        <f t="shared" si="33"/>
        <v>0.394407587563729</v>
      </c>
      <c r="L225" s="89">
        <f t="shared" si="34"/>
        <v>0.5521706225892206</v>
      </c>
      <c r="M225" s="93">
        <f t="shared" si="35"/>
        <v>0.03050347222222233</v>
      </c>
      <c r="N225" s="93">
        <f t="shared" si="36"/>
        <v>0.0546832853653976</v>
      </c>
      <c r="O225" s="93">
        <f t="shared" si="37"/>
        <v>0.042704861111111256</v>
      </c>
      <c r="P225" s="93">
        <f t="shared" si="38"/>
        <v>0.07655659951155663</v>
      </c>
    </row>
    <row r="226" spans="1:16" ht="0" customHeight="1" hidden="1">
      <c r="A226" s="69">
        <f t="shared" si="27"/>
        <v>25.416666666666725</v>
      </c>
      <c r="B226" s="71">
        <f>INDEX(Значения_по_высоте_k,MATCH('Ветровое давление'!A226,Высота,1),MATCH('Ветровое давление'!$H$4,Тип_местности_для_K,0))+((INDEX(Значения_по_высоте_k,MATCH('Ветровое давление'!A226,Высота,1)+1,MATCH('Ветровое давление'!$H$4,Тип_местности_для_K,0))-INDEX(Значения_по_высоте_k,MATCH('Ветровое давление'!A226,Высота,1),MATCH('Ветровое давление'!$H$4,Тип_местности_для_K,0)))*(((A226-INDEX(Высота,MATCH('Ветровое давление'!A226,Высота,1))))/(INDEX(Высота,MATCH('Ветровое давление'!A226,Высота,1)+1)-INDEX(Высота,MATCH('Ветровое давление'!A226,Высота,1)))))</f>
        <v>0.917708333333334</v>
      </c>
      <c r="C226" s="73">
        <f>INDEX(w0__кПа,MATCH('Ветровое давление'!$H$3,Ветровые_районы,0))*$H$13*B226</f>
        <v>0.22025000000000017</v>
      </c>
      <c r="D226" s="112">
        <f t="shared" si="26"/>
        <v>0.30835000000000024</v>
      </c>
      <c r="E226" s="75">
        <f>INDEX(Значения_по_высоте_E,MATCH('Ветровое давление'!A226,Высота,1),MATCH('Ветровое давление'!$H$4,Тип_местности_для_K,0))+((INDEX(Значения_по_высоте_E,MATCH('Ветровое давление'!A226,Высота,1)+1,MATCH('Ветровое давление'!$H$4,Тип_местности_для_K,0))-INDEX(Значения_по_высоте_E,MATCH('Ветровое давление'!A226,Высота,1),MATCH('Ветровое давление'!$H$4,Тип_местности_для_K,0)))*(((A226-INDEX(Высота,MATCH('Ветровое давление'!A226,Высота,1))))/(INDEX(Высота,MATCH('Ветровое давление'!A226,Высота,1)+1)-INDEX(Высота,MATCH('Ветровое давление'!A226,Высота,1)))))</f>
        <v>0.8874999999999997</v>
      </c>
      <c r="F226" s="76">
        <f t="shared" si="28"/>
        <v>0.13096615625000008</v>
      </c>
      <c r="G226" s="83">
        <f t="shared" si="29"/>
        <v>0.18262642786396843</v>
      </c>
      <c r="H226" s="83">
        <f t="shared" si="30"/>
        <v>0.1755334534294636</v>
      </c>
      <c r="I226" s="82">
        <f t="shared" si="31"/>
        <v>0.1755334534294636</v>
      </c>
      <c r="J226" s="87">
        <f t="shared" si="32"/>
        <v>0.24574683480124904</v>
      </c>
      <c r="K226" s="88">
        <f t="shared" si="33"/>
        <v>0.39578345342946375</v>
      </c>
      <c r="L226" s="89">
        <f t="shared" si="34"/>
        <v>0.5540968348012493</v>
      </c>
      <c r="M226" s="93">
        <f t="shared" si="35"/>
        <v>0.030561342592592702</v>
      </c>
      <c r="N226" s="93">
        <f t="shared" si="36"/>
        <v>0.05487437784674965</v>
      </c>
      <c r="O226" s="93">
        <f t="shared" si="37"/>
        <v>0.04278587962962978</v>
      </c>
      <c r="P226" s="93">
        <f t="shared" si="38"/>
        <v>0.07682412898544952</v>
      </c>
    </row>
    <row r="227" spans="1:16" ht="0" customHeight="1" hidden="1">
      <c r="A227" s="69">
        <f t="shared" si="27"/>
        <v>25.555555555555614</v>
      </c>
      <c r="B227" s="71">
        <f>INDEX(Значения_по_высоте_k,MATCH('Ветровое давление'!A227,Высота,1),MATCH('Ветровое давление'!$H$4,Тип_местности_для_K,0))+((INDEX(Значения_по_высоте_k,MATCH('Ветровое давление'!A227,Высота,1)+1,MATCH('Ветровое давление'!$H$4,Тип_местности_для_K,0))-INDEX(Значения_по_высоте_k,MATCH('Ветровое давление'!A227,Высота,1),MATCH('Ветровое давление'!$H$4,Тип_местности_для_K,0)))*(((A227-INDEX(Высота,MATCH('Ветровое давление'!A227,Высота,1))))/(INDEX(Высота,MATCH('Ветровое давление'!A227,Высота,1)+1)-INDEX(Высота,MATCH('Ветровое давление'!A227,Высота,1)))))</f>
        <v>0.9194444444444452</v>
      </c>
      <c r="C227" s="73">
        <f>INDEX(w0__кПа,MATCH('Ветровое давление'!$H$3,Ветровые_районы,0))*$H$13*B227</f>
        <v>0.22066666666666684</v>
      </c>
      <c r="D227" s="112">
        <f t="shared" si="26"/>
        <v>0.30893333333333356</v>
      </c>
      <c r="E227" s="75">
        <f>INDEX(Значения_по_высоте_E,MATCH('Ветровое давление'!A227,Высота,1),MATCH('Ветровое давление'!$H$4,Тип_местности_для_K,0))+((INDEX(Значения_по_высоте_E,MATCH('Ветровое давление'!A227,Высота,1)+1,MATCH('Ветровое давление'!$H$4,Тип_местности_для_K,0))-INDEX(Значения_по_высоте_E,MATCH('Ветровое давление'!A227,Высота,1),MATCH('Ветровое давление'!$H$4,Тип_местности_для_K,0)))*(((A227-INDEX(Высота,MATCH('Ветровое давление'!A227,Высота,1))))/(INDEX(Высота,MATCH('Ветровое давление'!A227,Высота,1)+1)-INDEX(Высота,MATCH('Ветровое давление'!A227,Высота,1)))))</f>
        <v>0.8866666666666664</v>
      </c>
      <c r="F227" s="76">
        <f t="shared" si="28"/>
        <v>0.13109071111111117</v>
      </c>
      <c r="G227" s="83">
        <f t="shared" si="29"/>
        <v>0.18280011402846416</v>
      </c>
      <c r="H227" s="83">
        <f t="shared" si="30"/>
        <v>0.17649265262853175</v>
      </c>
      <c r="I227" s="82">
        <f t="shared" si="31"/>
        <v>0.17649265262853175</v>
      </c>
      <c r="J227" s="87">
        <f t="shared" si="32"/>
        <v>0.24708971367994445</v>
      </c>
      <c r="K227" s="88">
        <f t="shared" si="33"/>
        <v>0.3971593192951986</v>
      </c>
      <c r="L227" s="89">
        <f t="shared" si="34"/>
        <v>0.556023047013278</v>
      </c>
      <c r="M227" s="93">
        <f t="shared" si="35"/>
        <v>0.030619212962963074</v>
      </c>
      <c r="N227" s="93">
        <f t="shared" si="36"/>
        <v>0.055065470328101704</v>
      </c>
      <c r="O227" s="93">
        <f t="shared" si="37"/>
        <v>0.04286689814814831</v>
      </c>
      <c r="P227" s="93">
        <f t="shared" si="38"/>
        <v>0.07709165845934239</v>
      </c>
    </row>
    <row r="228" spans="1:16" ht="0" customHeight="1" hidden="1">
      <c r="A228" s="69">
        <f t="shared" si="27"/>
        <v>25.694444444444503</v>
      </c>
      <c r="B228" s="71">
        <f>INDEX(Значения_по_высоте_k,MATCH('Ветровое давление'!A228,Высота,1),MATCH('Ветровое давление'!$H$4,Тип_местности_для_K,0))+((INDEX(Значения_по_высоте_k,MATCH('Ветровое давление'!A228,Высота,1)+1,MATCH('Ветровое давление'!$H$4,Тип_местности_для_K,0))-INDEX(Значения_по_высоте_k,MATCH('Ветровое давление'!A228,Высота,1),MATCH('Ветровое давление'!$H$4,Тип_местности_для_K,0)))*(((A228-INDEX(Высота,MATCH('Ветровое давление'!A228,Высота,1))))/(INDEX(Высота,MATCH('Ветровое давление'!A228,Высота,1)+1)-INDEX(Высота,MATCH('Ветровое давление'!A228,Высота,1)))))</f>
        <v>0.9211805555555563</v>
      </c>
      <c r="C228" s="73">
        <f>INDEX(w0__кПа,MATCH('Ветровое давление'!$H$3,Ветровые_районы,0))*$H$13*B228</f>
        <v>0.22108333333333352</v>
      </c>
      <c r="D228" s="112">
        <f t="shared" si="26"/>
        <v>0.3095166666666669</v>
      </c>
      <c r="E228" s="75">
        <f>INDEX(Значения_по_высоте_E,MATCH('Ветровое давление'!A228,Высота,1),MATCH('Ветровое давление'!$H$4,Тип_местности_для_K,0))+((INDEX(Значения_по_высоте_E,MATCH('Ветровое давление'!A228,Высота,1)+1,MATCH('Ветровое давление'!$H$4,Тип_местности_для_K,0))-INDEX(Значения_по_высоте_E,MATCH('Ветровое давление'!A228,Высота,1),MATCH('Ветровое давление'!$H$4,Тип_местности_для_K,0)))*(((A228-INDEX(Высота,MATCH('Ветровое давление'!A228,Высота,1))))/(INDEX(Высота,MATCH('Ветровое давление'!A228,Высота,1)+1)-INDEX(Высота,MATCH('Ветровое давление'!A228,Высота,1)))))</f>
        <v>0.885833333333333</v>
      </c>
      <c r="F228" s="76">
        <f t="shared" si="28"/>
        <v>0.13121480069444452</v>
      </c>
      <c r="G228" s="83">
        <f t="shared" si="29"/>
        <v>0.18297315138397788</v>
      </c>
      <c r="H228" s="83">
        <f t="shared" si="30"/>
        <v>0.17745185182759984</v>
      </c>
      <c r="I228" s="82">
        <f t="shared" si="31"/>
        <v>0.17745185182759984</v>
      </c>
      <c r="J228" s="87">
        <f t="shared" si="32"/>
        <v>0.24843259255863975</v>
      </c>
      <c r="K228" s="88">
        <f t="shared" si="33"/>
        <v>0.39853518516093334</v>
      </c>
      <c r="L228" s="89">
        <f t="shared" si="34"/>
        <v>0.5579492592253066</v>
      </c>
      <c r="M228" s="93">
        <f t="shared" si="35"/>
        <v>0.030677083333333445</v>
      </c>
      <c r="N228" s="93">
        <f t="shared" si="36"/>
        <v>0.05525656280945376</v>
      </c>
      <c r="O228" s="93">
        <f t="shared" si="37"/>
        <v>0.042947916666666815</v>
      </c>
      <c r="P228" s="93">
        <f t="shared" si="38"/>
        <v>0.07735918793323526</v>
      </c>
    </row>
    <row r="229" spans="1:16" ht="0" customHeight="1" hidden="1">
      <c r="A229" s="69">
        <f t="shared" si="27"/>
        <v>25.833333333333393</v>
      </c>
      <c r="B229" s="71">
        <f>INDEX(Значения_по_высоте_k,MATCH('Ветровое давление'!A229,Высота,1),MATCH('Ветровое давление'!$H$4,Тип_местности_для_K,0))+((INDEX(Значения_по_высоте_k,MATCH('Ветровое давление'!A229,Высота,1)+1,MATCH('Ветровое давление'!$H$4,Тип_местности_для_K,0))-INDEX(Значения_по_высоте_k,MATCH('Ветровое давление'!A229,Высота,1),MATCH('Ветровое давление'!$H$4,Тип_местности_для_K,0)))*(((A229-INDEX(Высота,MATCH('Ветровое давление'!A229,Высота,1))))/(INDEX(Высота,MATCH('Ветровое давление'!A229,Высота,1)+1)-INDEX(Высота,MATCH('Ветровое давление'!A229,Высота,1)))))</f>
        <v>0.9229166666666674</v>
      </c>
      <c r="C229" s="73">
        <f>INDEX(w0__кПа,MATCH('Ветровое давление'!$H$3,Ветровые_районы,0))*$H$13*B229</f>
        <v>0.22150000000000017</v>
      </c>
      <c r="D229" s="112">
        <f t="shared" si="26"/>
        <v>0.3101000000000002</v>
      </c>
      <c r="E229" s="75">
        <f>INDEX(Значения_по_высоте_E,MATCH('Ветровое давление'!A229,Высота,1),MATCH('Ветровое давление'!$H$4,Тип_местности_для_K,0))+((INDEX(Значения_по_высоте_E,MATCH('Ветровое давление'!A229,Высота,1)+1,MATCH('Ветровое давление'!$H$4,Тип_местности_для_K,0))-INDEX(Значения_по_высоте_E,MATCH('Ветровое давление'!A229,Высота,1),MATCH('Ветровое давление'!$H$4,Тип_местности_для_K,0)))*(((A229-INDEX(Высота,MATCH('Ветровое давление'!A229,Высота,1))))/(INDEX(Высота,MATCH('Ветровое давление'!A229,Высота,1)+1)-INDEX(Высота,MATCH('Ветровое давление'!A229,Высота,1)))))</f>
        <v>0.8849999999999997</v>
      </c>
      <c r="F229" s="76">
        <f t="shared" si="28"/>
        <v>0.13133842500000006</v>
      </c>
      <c r="G229" s="83">
        <f t="shared" si="29"/>
        <v>0.18314553993050953</v>
      </c>
      <c r="H229" s="83">
        <f t="shared" si="30"/>
        <v>0.17841105102666796</v>
      </c>
      <c r="I229" s="82">
        <f t="shared" si="31"/>
        <v>0.17841105102666796</v>
      </c>
      <c r="J229" s="87">
        <f t="shared" si="32"/>
        <v>0.24977547143733514</v>
      </c>
      <c r="K229" s="88">
        <f t="shared" si="33"/>
        <v>0.39991105102666813</v>
      </c>
      <c r="L229" s="89">
        <f t="shared" si="34"/>
        <v>0.5598754714373353</v>
      </c>
      <c r="M229" s="93">
        <f t="shared" si="35"/>
        <v>0.030734953703703813</v>
      </c>
      <c r="N229" s="93">
        <f t="shared" si="36"/>
        <v>0.055447655290805815</v>
      </c>
      <c r="O229" s="93">
        <f t="shared" si="37"/>
        <v>0.043028935185185344</v>
      </c>
      <c r="P229" s="93">
        <f t="shared" si="38"/>
        <v>0.07762671740712813</v>
      </c>
    </row>
    <row r="230" spans="1:16" ht="0" customHeight="1" hidden="1">
      <c r="A230" s="69">
        <f t="shared" si="27"/>
        <v>25.972222222222282</v>
      </c>
      <c r="B230" s="71">
        <f>INDEX(Значения_по_высоте_k,MATCH('Ветровое давление'!A230,Высота,1),MATCH('Ветровое давление'!$H$4,Тип_местности_для_K,0))+((INDEX(Значения_по_высоте_k,MATCH('Ветровое давление'!A230,Высота,1)+1,MATCH('Ветровое давление'!$H$4,Тип_местности_для_K,0))-INDEX(Значения_по_высоте_k,MATCH('Ветровое давление'!A230,Высота,1),MATCH('Ветровое давление'!$H$4,Тип_местности_для_K,0)))*(((A230-INDEX(Высота,MATCH('Ветровое давление'!A230,Высота,1))))/(INDEX(Высота,MATCH('Ветровое давление'!A230,Высота,1)+1)-INDEX(Высота,MATCH('Ветровое давление'!A230,Высота,1)))))</f>
        <v>0.9246527777777785</v>
      </c>
      <c r="C230" s="73">
        <f>INDEX(w0__кПа,MATCH('Ветровое давление'!$H$3,Ветровые_районы,0))*$H$13*B230</f>
        <v>0.22191666666666685</v>
      </c>
      <c r="D230" s="112">
        <f t="shared" si="26"/>
        <v>0.3106833333333336</v>
      </c>
      <c r="E230" s="75">
        <f>INDEX(Значения_по_высоте_E,MATCH('Ветровое давление'!A230,Высота,1),MATCH('Ветровое давление'!$H$4,Тип_местности_для_K,0))+((INDEX(Значения_по_высоте_E,MATCH('Ветровое давление'!A230,Высота,1)+1,MATCH('Ветровое давление'!$H$4,Тип_местности_для_K,0))-INDEX(Значения_по_высоте_E,MATCH('Ветровое давление'!A230,Высота,1),MATCH('Ветровое давление'!$H$4,Тип_местности_для_K,0)))*(((A230-INDEX(Высота,MATCH('Ветровое давление'!A230,Высота,1))))/(INDEX(Высота,MATCH('Ветровое давление'!A230,Высота,1)+1)-INDEX(Высота,MATCH('Ветровое давление'!A230,Высота,1)))))</f>
        <v>0.8841666666666663</v>
      </c>
      <c r="F230" s="76">
        <f t="shared" si="28"/>
        <v>0.13146158402777786</v>
      </c>
      <c r="G230" s="83">
        <f t="shared" si="29"/>
        <v>0.18331727966805914</v>
      </c>
      <c r="H230" s="83">
        <f t="shared" si="30"/>
        <v>0.17937025022573602</v>
      </c>
      <c r="I230" s="82">
        <f t="shared" si="31"/>
        <v>0.17937025022573602</v>
      </c>
      <c r="J230" s="87">
        <f t="shared" si="32"/>
        <v>0.2511183503160304</v>
      </c>
      <c r="K230" s="88">
        <f t="shared" si="33"/>
        <v>0.40128691689240287</v>
      </c>
      <c r="L230" s="89">
        <f t="shared" si="34"/>
        <v>0.561801683649364</v>
      </c>
      <c r="M230" s="93">
        <f t="shared" si="35"/>
        <v>0.030792824074074184</v>
      </c>
      <c r="N230" s="93">
        <f t="shared" si="36"/>
        <v>0.05563874777215787</v>
      </c>
      <c r="O230" s="93">
        <f t="shared" si="37"/>
        <v>0.04310995370370386</v>
      </c>
      <c r="P230" s="93">
        <f t="shared" si="38"/>
        <v>0.077894246881021</v>
      </c>
    </row>
    <row r="231" spans="1:16" ht="0" customHeight="1" hidden="1">
      <c r="A231" s="69">
        <f t="shared" si="27"/>
        <v>26.11111111111117</v>
      </c>
      <c r="B231" s="71">
        <f>INDEX(Значения_по_высоте_k,MATCH('Ветровое давление'!A231,Высота,1),MATCH('Ветровое давление'!$H$4,Тип_местности_для_K,0))+((INDEX(Значения_по_высоте_k,MATCH('Ветровое давление'!A231,Высота,1)+1,MATCH('Ветровое давление'!$H$4,Тип_местности_для_K,0))-INDEX(Значения_по_высоте_k,MATCH('Ветровое давление'!A231,Высота,1),MATCH('Ветровое давление'!$H$4,Тип_местности_для_K,0)))*(((A231-INDEX(Высота,MATCH('Ветровое давление'!A231,Высота,1))))/(INDEX(Высота,MATCH('Ветровое давление'!A231,Высота,1)+1)-INDEX(Высота,MATCH('Ветровое давление'!A231,Высота,1)))))</f>
        <v>0.9263888888888896</v>
      </c>
      <c r="C231" s="73">
        <f>INDEX(w0__кПа,MATCH('Ветровое давление'!$H$3,Ветровые_районы,0))*$H$13*B231</f>
        <v>0.2223333333333335</v>
      </c>
      <c r="D231" s="112">
        <f t="shared" si="26"/>
        <v>0.31126666666666686</v>
      </c>
      <c r="E231" s="75">
        <f>INDEX(Значения_по_высоте_E,MATCH('Ветровое давление'!A231,Высота,1),MATCH('Ветровое давление'!$H$4,Тип_местности_для_K,0))+((INDEX(Значения_по_высоте_E,MATCH('Ветровое давление'!A231,Высота,1)+1,MATCH('Ветровое давление'!$H$4,Тип_местности_для_K,0))-INDEX(Значения_по_высоте_E,MATCH('Ветровое давление'!A231,Высота,1),MATCH('Ветровое давление'!$H$4,Тип_местности_для_K,0)))*(((A231-INDEX(Высота,MATCH('Ветровое давление'!A231,Высота,1))))/(INDEX(Высота,MATCH('Ветровое давление'!A231,Высота,1)+1)-INDEX(Высота,MATCH('Ветровое давление'!A231,Высота,1)))))</f>
        <v>0.883333333333333</v>
      </c>
      <c r="F231" s="76">
        <f t="shared" si="28"/>
        <v>0.13158427777777784</v>
      </c>
      <c r="G231" s="83">
        <f t="shared" si="29"/>
        <v>0.18348837059662668</v>
      </c>
      <c r="H231" s="83">
        <f t="shared" si="30"/>
        <v>0.18032944942480414</v>
      </c>
      <c r="I231" s="82">
        <f t="shared" si="31"/>
        <v>0.18032944942480414</v>
      </c>
      <c r="J231" s="87">
        <f t="shared" si="32"/>
        <v>0.2524612291947258</v>
      </c>
      <c r="K231" s="88">
        <f t="shared" si="33"/>
        <v>0.4026627827581376</v>
      </c>
      <c r="L231" s="89">
        <f t="shared" si="34"/>
        <v>0.5637278958613927</v>
      </c>
      <c r="M231" s="93">
        <f t="shared" si="35"/>
        <v>0.03085069444444456</v>
      </c>
      <c r="N231" s="93">
        <f t="shared" si="36"/>
        <v>0.05582984025350991</v>
      </c>
      <c r="O231" s="93">
        <f t="shared" si="37"/>
        <v>0.043190972222222374</v>
      </c>
      <c r="P231" s="93">
        <f t="shared" si="38"/>
        <v>0.07816177635491388</v>
      </c>
    </row>
    <row r="232" spans="1:16" ht="0" customHeight="1" hidden="1">
      <c r="A232" s="69">
        <f t="shared" si="27"/>
        <v>26.25000000000006</v>
      </c>
      <c r="B232" s="71">
        <f>INDEX(Значения_по_высоте_k,MATCH('Ветровое давление'!A232,Высота,1),MATCH('Ветровое давление'!$H$4,Тип_местности_для_K,0))+((INDEX(Значения_по_высоте_k,MATCH('Ветровое давление'!A232,Высота,1)+1,MATCH('Ветровое давление'!$H$4,Тип_местности_для_K,0))-INDEX(Значения_по_высоте_k,MATCH('Ветровое давление'!A232,Высота,1),MATCH('Ветровое давление'!$H$4,Тип_местности_для_K,0)))*(((A232-INDEX(Высота,MATCH('Ветровое давление'!A232,Высота,1))))/(INDEX(Высота,MATCH('Ветровое давление'!A232,Высота,1)+1)-INDEX(Высота,MATCH('Ветровое давление'!A232,Высота,1)))))</f>
        <v>0.9281250000000008</v>
      </c>
      <c r="C232" s="73">
        <f>INDEX(w0__кПа,MATCH('Ветровое давление'!$H$3,Ветровые_районы,0))*$H$13*B232</f>
        <v>0.22275000000000017</v>
      </c>
      <c r="D232" s="112">
        <f t="shared" si="26"/>
        <v>0.31185000000000024</v>
      </c>
      <c r="E232" s="75">
        <f>INDEX(Значения_по_высоте_E,MATCH('Ветровое давление'!A232,Высота,1),MATCH('Ветровое давление'!$H$4,Тип_местности_для_K,0))+((INDEX(Значения_по_высоте_E,MATCH('Ветровое давление'!A232,Высота,1)+1,MATCH('Ветровое давление'!$H$4,Тип_местности_для_K,0))-INDEX(Значения_по_высоте_E,MATCH('Ветровое давление'!A232,Высота,1),MATCH('Ветровое давление'!$H$4,Тип_местности_для_K,0)))*(((A232-INDEX(Высота,MATCH('Ветровое давление'!A232,Высота,1))))/(INDEX(Высота,MATCH('Ветровое давление'!A232,Высота,1)+1)-INDEX(Высота,MATCH('Ветровое давление'!A232,Высота,1)))))</f>
        <v>0.8824999999999997</v>
      </c>
      <c r="F232" s="76">
        <f t="shared" si="28"/>
        <v>0.13170650625000008</v>
      </c>
      <c r="G232" s="83">
        <f t="shared" si="29"/>
        <v>0.18365881271621218</v>
      </c>
      <c r="H232" s="83">
        <f t="shared" si="30"/>
        <v>0.18128864862387226</v>
      </c>
      <c r="I232" s="82">
        <f t="shared" si="31"/>
        <v>0.18128864862387226</v>
      </c>
      <c r="J232" s="87">
        <f t="shared" si="32"/>
        <v>0.25380410807342113</v>
      </c>
      <c r="K232" s="88">
        <f t="shared" si="33"/>
        <v>0.4040386486238724</v>
      </c>
      <c r="L232" s="89">
        <f t="shared" si="34"/>
        <v>0.5656541080734214</v>
      </c>
      <c r="M232" s="93">
        <f t="shared" si="35"/>
        <v>0.030908564814814927</v>
      </c>
      <c r="N232" s="93">
        <f t="shared" si="36"/>
        <v>0.056020932734861965</v>
      </c>
      <c r="O232" s="93">
        <f t="shared" si="37"/>
        <v>0.043271990740740895</v>
      </c>
      <c r="P232" s="93">
        <f t="shared" si="38"/>
        <v>0.07842930582880676</v>
      </c>
    </row>
    <row r="233" spans="1:16" ht="0" customHeight="1" hidden="1">
      <c r="A233" s="69">
        <f t="shared" si="27"/>
        <v>26.38888888888895</v>
      </c>
      <c r="B233" s="71">
        <f>INDEX(Значения_по_высоте_k,MATCH('Ветровое давление'!A233,Высота,1),MATCH('Ветровое давление'!$H$4,Тип_местности_для_K,0))+((INDEX(Значения_по_высоте_k,MATCH('Ветровое давление'!A233,Высота,1)+1,MATCH('Ветровое давление'!$H$4,Тип_местности_для_K,0))-INDEX(Значения_по_высоте_k,MATCH('Ветровое давление'!A233,Высота,1),MATCH('Ветровое давление'!$H$4,Тип_местности_для_K,0)))*(((A233-INDEX(Высота,MATCH('Ветровое давление'!A233,Высота,1))))/(INDEX(Высота,MATCH('Ветровое давление'!A233,Высота,1)+1)-INDEX(Высота,MATCH('Ветровое давление'!A233,Высота,1)))))</f>
        <v>0.9298611111111119</v>
      </c>
      <c r="C233" s="73">
        <f>INDEX(w0__кПа,MATCH('Ветровое давление'!$H$3,Ветровые_районы,0))*$H$13*B233</f>
        <v>0.22316666666666685</v>
      </c>
      <c r="D233" s="112">
        <f t="shared" si="26"/>
        <v>0.31243333333333356</v>
      </c>
      <c r="E233" s="75">
        <f>INDEX(Значения_по_высоте_E,MATCH('Ветровое давление'!A233,Высота,1),MATCH('Ветровое давление'!$H$4,Тип_местности_для_K,0))+((INDEX(Значения_по_высоте_E,MATCH('Ветровое давление'!A233,Высота,1)+1,MATCH('Ветровое давление'!$H$4,Тип_местности_для_K,0))-INDEX(Значения_по_высоте_E,MATCH('Ветровое давление'!A233,Высота,1),MATCH('Ветровое давление'!$H$4,Тип_местности_для_K,0)))*(((A233-INDEX(Высота,MATCH('Ветровое давление'!A233,Высота,1))))/(INDEX(Высота,MATCH('Ветровое давление'!A233,Высота,1)+1)-INDEX(Высота,MATCH('Ветровое давление'!A233,Высота,1)))))</f>
        <v>0.8816666666666664</v>
      </c>
      <c r="F233" s="76">
        <f t="shared" si="28"/>
        <v>0.1318282694444445</v>
      </c>
      <c r="G233" s="83">
        <f t="shared" si="29"/>
        <v>0.18382860602681558</v>
      </c>
      <c r="H233" s="83">
        <f t="shared" si="30"/>
        <v>0.18224784782294037</v>
      </c>
      <c r="I233" s="82">
        <f t="shared" si="31"/>
        <v>0.18224784782294037</v>
      </c>
      <c r="J233" s="87">
        <f t="shared" si="32"/>
        <v>0.2551469869521165</v>
      </c>
      <c r="K233" s="88">
        <f t="shared" si="33"/>
        <v>0.4054145144896072</v>
      </c>
      <c r="L233" s="89">
        <f t="shared" si="34"/>
        <v>0.5675803202854501</v>
      </c>
      <c r="M233" s="93">
        <f t="shared" si="35"/>
        <v>0.030966435185185298</v>
      </c>
      <c r="N233" s="93">
        <f t="shared" si="36"/>
        <v>0.05621202521621402</v>
      </c>
      <c r="O233" s="93">
        <f t="shared" si="37"/>
        <v>0.04335300925925941</v>
      </c>
      <c r="P233" s="93">
        <f t="shared" si="38"/>
        <v>0.07869683530269964</v>
      </c>
    </row>
    <row r="234" spans="1:16" ht="0" customHeight="1" hidden="1">
      <c r="A234" s="69">
        <f t="shared" si="27"/>
        <v>26.52777777777784</v>
      </c>
      <c r="B234" s="71">
        <f>INDEX(Значения_по_высоте_k,MATCH('Ветровое давление'!A234,Высота,1),MATCH('Ветровое давление'!$H$4,Тип_местности_для_K,0))+((INDEX(Значения_по_высоте_k,MATCH('Ветровое давление'!A234,Высота,1)+1,MATCH('Ветровое давление'!$H$4,Тип_местности_для_K,0))-INDEX(Значения_по_высоте_k,MATCH('Ветровое давление'!A234,Высота,1),MATCH('Ветровое давление'!$H$4,Тип_местности_для_K,0)))*(((A234-INDEX(Высота,MATCH('Ветровое давление'!A234,Высота,1))))/(INDEX(Высота,MATCH('Ветровое давление'!A234,Высота,1)+1)-INDEX(Высота,MATCH('Ветровое давление'!A234,Высота,1)))))</f>
        <v>0.931597222222223</v>
      </c>
      <c r="C234" s="73">
        <f>INDEX(w0__кПа,MATCH('Ветровое давление'!$H$3,Ветровые_районы,0))*$H$13*B234</f>
        <v>0.2235833333333335</v>
      </c>
      <c r="D234" s="112">
        <f t="shared" si="26"/>
        <v>0.3130166666666669</v>
      </c>
      <c r="E234" s="75">
        <f>INDEX(Значения_по_высоте_E,MATCH('Ветровое давление'!A234,Высота,1),MATCH('Ветровое давление'!$H$4,Тип_местности_для_K,0))+((INDEX(Значения_по_высоте_E,MATCH('Ветровое давление'!A234,Высота,1)+1,MATCH('Ветровое давление'!$H$4,Тип_местности_для_K,0))-INDEX(Значения_по_высоте_E,MATCH('Ветровое давление'!A234,Высота,1),MATCH('Ветровое давление'!$H$4,Тип_местности_для_K,0)))*(((A234-INDEX(Высота,MATCH('Ветровое давление'!A234,Высота,1))))/(INDEX(Высота,MATCH('Ветровое давление'!A234,Высота,1)+1)-INDEX(Высота,MATCH('Ветровое давление'!A234,Высота,1)))))</f>
        <v>0.880833333333333</v>
      </c>
      <c r="F234" s="76">
        <f t="shared" si="28"/>
        <v>0.1319495673611112</v>
      </c>
      <c r="G234" s="83">
        <f t="shared" si="29"/>
        <v>0.183997750528437</v>
      </c>
      <c r="H234" s="83">
        <f t="shared" si="30"/>
        <v>0.1832070470220085</v>
      </c>
      <c r="I234" s="82">
        <f t="shared" si="31"/>
        <v>0.1832070470220085</v>
      </c>
      <c r="J234" s="87">
        <f t="shared" si="32"/>
        <v>0.25648986583081185</v>
      </c>
      <c r="K234" s="88">
        <f t="shared" si="33"/>
        <v>0.406790380355342</v>
      </c>
      <c r="L234" s="89">
        <f t="shared" si="34"/>
        <v>0.5695065324974787</v>
      </c>
      <c r="M234" s="93">
        <f t="shared" si="35"/>
        <v>0.031024305555555666</v>
      </c>
      <c r="N234" s="93">
        <f t="shared" si="36"/>
        <v>0.05640311769756608</v>
      </c>
      <c r="O234" s="93">
        <f t="shared" si="37"/>
        <v>0.04343402777777794</v>
      </c>
      <c r="P234" s="93">
        <f t="shared" si="38"/>
        <v>0.0789643647765925</v>
      </c>
    </row>
    <row r="235" spans="1:16" ht="0" customHeight="1" hidden="1">
      <c r="A235" s="69">
        <f t="shared" si="27"/>
        <v>26.66666666666673</v>
      </c>
      <c r="B235" s="71">
        <f>INDEX(Значения_по_высоте_k,MATCH('Ветровое давление'!A235,Высота,1),MATCH('Ветровое давление'!$H$4,Тип_местности_для_K,0))+((INDEX(Значения_по_высоте_k,MATCH('Ветровое давление'!A235,Высота,1)+1,MATCH('Ветровое давление'!$H$4,Тип_местности_для_K,0))-INDEX(Значения_по_высоте_k,MATCH('Ветровое давление'!A235,Высота,1),MATCH('Ветровое давление'!$H$4,Тип_местности_для_K,0)))*(((A235-INDEX(Высота,MATCH('Ветровое давление'!A235,Высота,1))))/(INDEX(Высота,MATCH('Ветровое давление'!A235,Высота,1)+1)-INDEX(Высота,MATCH('Ветровое давление'!A235,Высота,1)))))</f>
        <v>0.9333333333333341</v>
      </c>
      <c r="C235" s="73">
        <f>INDEX(w0__кПа,MATCH('Ветровое давление'!$H$3,Ветровые_районы,0))*$H$13*B235</f>
        <v>0.22400000000000017</v>
      </c>
      <c r="D235" s="112">
        <f aca="true" t="shared" si="39" ref="D235:D298">C235*1.4</f>
        <v>0.3136000000000002</v>
      </c>
      <c r="E235" s="75">
        <f>INDEX(Значения_по_высоте_E,MATCH('Ветровое давление'!A235,Высота,1),MATCH('Ветровое давление'!$H$4,Тип_местности_для_K,0))+((INDEX(Значения_по_высоте_E,MATCH('Ветровое давление'!A235,Высота,1)+1,MATCH('Ветровое давление'!$H$4,Тип_местности_для_K,0))-INDEX(Значения_по_высоте_E,MATCH('Ветровое давление'!A235,Высота,1),MATCH('Ветровое давление'!$H$4,Тип_местности_для_K,0)))*(((A235-INDEX(Высота,MATCH('Ветровое давление'!A235,Высота,1))))/(INDEX(Высота,MATCH('Ветровое давление'!A235,Высота,1)+1)-INDEX(Высота,MATCH('Ветровое давление'!A235,Высота,1)))))</f>
        <v>0.8799999999999997</v>
      </c>
      <c r="F235" s="76">
        <f t="shared" si="28"/>
        <v>0.13207040000000006</v>
      </c>
      <c r="G235" s="83">
        <f t="shared" si="29"/>
        <v>0.1841662462210763</v>
      </c>
      <c r="H235" s="83">
        <f t="shared" si="30"/>
        <v>0.18416624622107658</v>
      </c>
      <c r="I235" s="82">
        <f t="shared" si="31"/>
        <v>0.18416624622107658</v>
      </c>
      <c r="J235" s="87">
        <f t="shared" si="32"/>
        <v>0.2578327447095072</v>
      </c>
      <c r="K235" s="88">
        <f t="shared" si="33"/>
        <v>0.4081662462210768</v>
      </c>
      <c r="L235" s="89">
        <f t="shared" si="34"/>
        <v>0.5714327447095073</v>
      </c>
      <c r="M235" s="93">
        <f t="shared" si="35"/>
        <v>0.031082175925926037</v>
      </c>
      <c r="N235" s="93">
        <f t="shared" si="36"/>
        <v>0.05659421017891813</v>
      </c>
      <c r="O235" s="93">
        <f t="shared" si="37"/>
        <v>0.04351504629629645</v>
      </c>
      <c r="P235" s="93">
        <f t="shared" si="38"/>
        <v>0.07923189425048538</v>
      </c>
    </row>
    <row r="236" spans="1:16" ht="0" customHeight="1" hidden="1">
      <c r="A236" s="69">
        <f aca="true" t="shared" si="40" ref="A236:A299">IF(A235+$H$21&lt;=$H$20,A235+$H$21,$H$20)</f>
        <v>26.805555555555618</v>
      </c>
      <c r="B236" s="71">
        <f>INDEX(Значения_по_высоте_k,MATCH('Ветровое давление'!A236,Высота,1),MATCH('Ветровое давление'!$H$4,Тип_местности_для_K,0))+((INDEX(Значения_по_высоте_k,MATCH('Ветровое давление'!A236,Высота,1)+1,MATCH('Ветровое давление'!$H$4,Тип_местности_для_K,0))-INDEX(Значения_по_высоте_k,MATCH('Ветровое давление'!A236,Высота,1),MATCH('Ветровое давление'!$H$4,Тип_местности_для_K,0)))*(((A236-INDEX(Высота,MATCH('Ветровое давление'!A236,Высота,1))))/(INDEX(Высота,MATCH('Ветровое давление'!A236,Высота,1)+1)-INDEX(Высота,MATCH('Ветровое давление'!A236,Высота,1)))))</f>
        <v>0.9350694444444453</v>
      </c>
      <c r="C236" s="73">
        <f>INDEX(w0__кПа,MATCH('Ветровое давление'!$H$3,Ветровые_районы,0))*$H$13*B236</f>
        <v>0.22441666666666685</v>
      </c>
      <c r="D236" s="112">
        <f t="shared" si="39"/>
        <v>0.3141833333333336</v>
      </c>
      <c r="E236" s="75">
        <f>INDEX(Значения_по_высоте_E,MATCH('Ветровое давление'!A236,Высота,1),MATCH('Ветровое давление'!$H$4,Тип_местности_для_K,0))+((INDEX(Значения_по_высоте_E,MATCH('Ветровое давление'!A236,Высота,1)+1,MATCH('Ветровое давление'!$H$4,Тип_местности_для_K,0))-INDEX(Значения_по_высоте_E,MATCH('Ветровое давление'!A236,Высота,1),MATCH('Ветровое давление'!$H$4,Тип_местности_для_K,0)))*(((A236-INDEX(Высота,MATCH('Ветровое давление'!A236,Высота,1))))/(INDEX(Высота,MATCH('Ветровое давление'!A236,Высота,1)+1)-INDEX(Высота,MATCH('Ветровое давление'!A236,Высота,1)))))</f>
        <v>0.8791666666666663</v>
      </c>
      <c r="F236" s="76">
        <f aca="true" t="shared" si="41" ref="F236:F299">C236*E236*$H$22</f>
        <v>0.13219076736111118</v>
      </c>
      <c r="G236" s="83">
        <f aca="true" t="shared" si="42" ref="G236:G299">F236*$B$31</f>
        <v>0.1843340931047336</v>
      </c>
      <c r="H236" s="83">
        <f aca="true" t="shared" si="43" ref="H236:H299">1.4*$B$32*(A236/$H$20)*$B$31</f>
        <v>0.1851254454201447</v>
      </c>
      <c r="I236" s="82">
        <f aca="true" t="shared" si="44" ref="I236:I299">IF($H$9="А",F236,IF($H$9="Б",G236,H236))</f>
        <v>0.1851254454201447</v>
      </c>
      <c r="J236" s="87">
        <f aca="true" t="shared" si="45" ref="J236:J299">I236*1.4</f>
        <v>0.25917562358820256</v>
      </c>
      <c r="K236" s="88">
        <f aca="true" t="shared" si="46" ref="K236:K299">C236+I236</f>
        <v>0.40954211208681157</v>
      </c>
      <c r="L236" s="89">
        <f aca="true" t="shared" si="47" ref="L236:L299">D236+J236</f>
        <v>0.5733589569215362</v>
      </c>
      <c r="M236" s="93">
        <f aca="true" t="shared" si="48" ref="M236:M299">IF(AND($B$35&gt;=$A235,$B$35&lt;$A236),I$35,IF(AND($B$36&gt;=$A235,$B$36&lt;$A236),I$36,($A236-$A235)*((C236+C235)/2)))</f>
        <v>0.03114004629629641</v>
      </c>
      <c r="N236" s="93">
        <f aca="true" t="shared" si="49" ref="N236:N299">IF(AND($B$35&gt;=$A235,$B$35&lt;$A236),J$35,IF(AND($B$36&gt;=$A235,$B$36&lt;$A236),J$36,($A236-$A235)*((K236+K235)/2)))</f>
        <v>0.05678530266027019</v>
      </c>
      <c r="O236" s="93">
        <f aca="true" t="shared" si="50" ref="O236:O299">IF(AND($B$35&gt;=$A235,$B$35&lt;$A236),K$35,IF(AND($B$36&gt;=$A235,$B$36&lt;$A236),K$36,($A236-$A235)*((D236+D235)/2)))</f>
        <v>0.04359606481481497</v>
      </c>
      <c r="P236" s="93">
        <f aca="true" t="shared" si="51" ref="P236:P299">IF(AND($B$35&gt;=$A235,$B$35&lt;$A236),L$35,IF(AND($B$36&gt;=$A235,$B$36&lt;$A236),L$36,($A236-$A235)*((L236+L235)/2)))</f>
        <v>0.07949942372437825</v>
      </c>
    </row>
    <row r="237" spans="1:16" ht="0" customHeight="1" hidden="1">
      <c r="A237" s="69">
        <f t="shared" si="40"/>
        <v>26.944444444444507</v>
      </c>
      <c r="B237" s="71">
        <f>INDEX(Значения_по_высоте_k,MATCH('Ветровое давление'!A237,Высота,1),MATCH('Ветровое давление'!$H$4,Тип_местности_для_K,0))+((INDEX(Значения_по_высоте_k,MATCH('Ветровое давление'!A237,Высота,1)+1,MATCH('Ветровое давление'!$H$4,Тип_местности_для_K,0))-INDEX(Значения_по_высоте_k,MATCH('Ветровое давление'!A237,Высота,1),MATCH('Ветровое давление'!$H$4,Тип_местности_для_K,0)))*(((A237-INDEX(Высота,MATCH('Ветровое давление'!A237,Высота,1))))/(INDEX(Высота,MATCH('Ветровое давление'!A237,Высота,1)+1)-INDEX(Высота,MATCH('Ветровое давление'!A237,Высота,1)))))</f>
        <v>0.9368055555555563</v>
      </c>
      <c r="C237" s="73">
        <f>INDEX(w0__кПа,MATCH('Ветровое давление'!$H$3,Ветровые_районы,0))*$H$13*B237</f>
        <v>0.22483333333333352</v>
      </c>
      <c r="D237" s="112">
        <f t="shared" si="39"/>
        <v>0.3147666666666669</v>
      </c>
      <c r="E237" s="75">
        <f>INDEX(Значения_по_высоте_E,MATCH('Ветровое давление'!A237,Высота,1),MATCH('Ветровое давление'!$H$4,Тип_местности_для_K,0))+((INDEX(Значения_по_высоте_E,MATCH('Ветровое давление'!A237,Высота,1)+1,MATCH('Ветровое давление'!$H$4,Тип_местности_для_K,0))-INDEX(Значения_по_высоте_E,MATCH('Ветровое давление'!A237,Высота,1),MATCH('Ветровое давление'!$H$4,Тип_местности_для_K,0)))*(((A237-INDEX(Высота,MATCH('Ветровое давление'!A237,Высота,1))))/(INDEX(Высота,MATCH('Ветровое давление'!A237,Высота,1)+1)-INDEX(Высота,MATCH('Ветровое давление'!A237,Высота,1)))))</f>
        <v>0.878333333333333</v>
      </c>
      <c r="F237" s="76">
        <f t="shared" si="41"/>
        <v>0.1323106694444445</v>
      </c>
      <c r="G237" s="83">
        <f t="shared" si="42"/>
        <v>0.1845012911794088</v>
      </c>
      <c r="H237" s="83">
        <f t="shared" si="43"/>
        <v>0.1860846446192128</v>
      </c>
      <c r="I237" s="82">
        <f t="shared" si="44"/>
        <v>0.1860846446192128</v>
      </c>
      <c r="J237" s="87">
        <f t="shared" si="45"/>
        <v>0.26051850246689795</v>
      </c>
      <c r="K237" s="88">
        <f t="shared" si="46"/>
        <v>0.41091797795254636</v>
      </c>
      <c r="L237" s="89">
        <f t="shared" si="47"/>
        <v>0.5752851691335649</v>
      </c>
      <c r="M237" s="93">
        <f t="shared" si="48"/>
        <v>0.03119791666666678</v>
      </c>
      <c r="N237" s="93">
        <f t="shared" si="49"/>
        <v>0.05697639514162224</v>
      </c>
      <c r="O237" s="93">
        <f t="shared" si="50"/>
        <v>0.0436770833333335</v>
      </c>
      <c r="P237" s="93">
        <f t="shared" si="51"/>
        <v>0.07976695319827114</v>
      </c>
    </row>
    <row r="238" spans="1:16" ht="0" customHeight="1" hidden="1">
      <c r="A238" s="69">
        <f t="shared" si="40"/>
        <v>27.083333333333396</v>
      </c>
      <c r="B238" s="71">
        <f>INDEX(Значения_по_высоте_k,MATCH('Ветровое давление'!A238,Высота,1),MATCH('Ветровое давление'!$H$4,Тип_местности_для_K,0))+((INDEX(Значения_по_высоте_k,MATCH('Ветровое давление'!A238,Высота,1)+1,MATCH('Ветровое давление'!$H$4,Тип_местности_для_K,0))-INDEX(Значения_по_высоте_k,MATCH('Ветровое давление'!A238,Высота,1),MATCH('Ветровое давление'!$H$4,Тип_местности_для_K,0)))*(((A238-INDEX(Высота,MATCH('Ветровое давление'!A238,Высота,1))))/(INDEX(Высота,MATCH('Ветровое давление'!A238,Высота,1)+1)-INDEX(Высота,MATCH('Ветровое давление'!A238,Высота,1)))))</f>
        <v>0.9385416666666675</v>
      </c>
      <c r="C238" s="73">
        <f>INDEX(w0__кПа,MATCH('Ветровое давление'!$H$3,Ветровые_районы,0))*$H$13*B238</f>
        <v>0.2252500000000002</v>
      </c>
      <c r="D238" s="112">
        <f t="shared" si="39"/>
        <v>0.31535000000000024</v>
      </c>
      <c r="E238" s="75">
        <f>INDEX(Значения_по_высоте_E,MATCH('Ветровое давление'!A238,Высота,1),MATCH('Ветровое давление'!$H$4,Тип_местности_для_K,0))+((INDEX(Значения_по_высоте_E,MATCH('Ветровое давление'!A238,Высота,1)+1,MATCH('Ветровое давление'!$H$4,Тип_местности_для_K,0))-INDEX(Значения_по_высоте_E,MATCH('Ветровое давление'!A238,Высота,1),MATCH('Ветровое давление'!$H$4,Тип_местности_для_K,0)))*(((A238-INDEX(Высота,MATCH('Ветровое давление'!A238,Высота,1))))/(INDEX(Высота,MATCH('Ветровое давление'!A238,Высота,1)+1)-INDEX(Высота,MATCH('Ветровое давление'!A238,Высота,1)))))</f>
        <v>0.8774999999999997</v>
      </c>
      <c r="F238" s="76">
        <f t="shared" si="41"/>
        <v>0.1324301062500001</v>
      </c>
      <c r="G238" s="83">
        <f t="shared" si="42"/>
        <v>0.18466784044510204</v>
      </c>
      <c r="H238" s="83">
        <f t="shared" si="43"/>
        <v>0.18704384381828093</v>
      </c>
      <c r="I238" s="82">
        <f t="shared" si="44"/>
        <v>0.18704384381828093</v>
      </c>
      <c r="J238" s="87">
        <f t="shared" si="45"/>
        <v>0.2618613813455933</v>
      </c>
      <c r="K238" s="88">
        <f t="shared" si="46"/>
        <v>0.41229384381828116</v>
      </c>
      <c r="L238" s="89">
        <f t="shared" si="47"/>
        <v>0.5772113813455935</v>
      </c>
      <c r="M238" s="93">
        <f t="shared" si="48"/>
        <v>0.03125578703703715</v>
      </c>
      <c r="N238" s="93">
        <f t="shared" si="49"/>
        <v>0.05716748762297429</v>
      </c>
      <c r="O238" s="93">
        <f t="shared" si="50"/>
        <v>0.043758101851852006</v>
      </c>
      <c r="P238" s="93">
        <f t="shared" si="51"/>
        <v>0.08003448267216401</v>
      </c>
    </row>
    <row r="239" spans="1:16" ht="0" customHeight="1" hidden="1">
      <c r="A239" s="69">
        <f t="shared" si="40"/>
        <v>27.222222222222285</v>
      </c>
      <c r="B239" s="71">
        <f>INDEX(Значения_по_высоте_k,MATCH('Ветровое давление'!A239,Высота,1),MATCH('Ветровое давление'!$H$4,Тип_местности_для_K,0))+((INDEX(Значения_по_высоте_k,MATCH('Ветровое давление'!A239,Высота,1)+1,MATCH('Ветровое давление'!$H$4,Тип_местности_для_K,0))-INDEX(Значения_по_высоте_k,MATCH('Ветровое давление'!A239,Высота,1),MATCH('Ветровое давление'!$H$4,Тип_местности_для_K,0)))*(((A239-INDEX(Высота,MATCH('Ветровое давление'!A239,Высота,1))))/(INDEX(Высота,MATCH('Ветровое давление'!A239,Высота,1)+1)-INDEX(Высота,MATCH('Ветровое давление'!A239,Высота,1)))))</f>
        <v>0.9402777777777785</v>
      </c>
      <c r="C239" s="73">
        <f>INDEX(w0__кПа,MATCH('Ветровое давление'!$H$3,Ветровые_районы,0))*$H$13*B239</f>
        <v>0.22566666666666685</v>
      </c>
      <c r="D239" s="112">
        <f t="shared" si="39"/>
        <v>0.31593333333333357</v>
      </c>
      <c r="E239" s="75">
        <f>INDEX(Значения_по_высоте_E,MATCH('Ветровое давление'!A239,Высота,1),MATCH('Ветровое давление'!$H$4,Тип_местности_для_K,0))+((INDEX(Значения_по_высоте_E,MATCH('Ветровое давление'!A239,Высота,1)+1,MATCH('Ветровое давление'!$H$4,Тип_местности_для_K,0))-INDEX(Значения_по_высоте_E,MATCH('Ветровое давление'!A239,Высота,1),MATCH('Ветровое давление'!$H$4,Тип_местности_для_K,0)))*(((A239-INDEX(Высота,MATCH('Ветровое давление'!A239,Высота,1))))/(INDEX(Высота,MATCH('Ветровое давление'!A239,Высота,1)+1)-INDEX(Высота,MATCH('Ветровое давление'!A239,Высота,1)))))</f>
        <v>0.8766666666666664</v>
      </c>
      <c r="F239" s="76">
        <f t="shared" si="41"/>
        <v>0.13254907777777786</v>
      </c>
      <c r="G239" s="83">
        <f t="shared" si="42"/>
        <v>0.18483374090181312</v>
      </c>
      <c r="H239" s="83">
        <f t="shared" si="43"/>
        <v>0.18800304301734902</v>
      </c>
      <c r="I239" s="82">
        <f t="shared" si="44"/>
        <v>0.18800304301734902</v>
      </c>
      <c r="J239" s="87">
        <f t="shared" si="45"/>
        <v>0.2632042602242886</v>
      </c>
      <c r="K239" s="88">
        <f t="shared" si="46"/>
        <v>0.41366970968401584</v>
      </c>
      <c r="L239" s="89">
        <f t="shared" si="47"/>
        <v>0.5791375935576222</v>
      </c>
      <c r="M239" s="93">
        <f t="shared" si="48"/>
        <v>0.031313657407407526</v>
      </c>
      <c r="N239" s="93">
        <f t="shared" si="49"/>
        <v>0.057358580104326345</v>
      </c>
      <c r="O239" s="93">
        <f t="shared" si="50"/>
        <v>0.043839120370370535</v>
      </c>
      <c r="P239" s="93">
        <f t="shared" si="51"/>
        <v>0.08030201214605687</v>
      </c>
    </row>
    <row r="240" spans="1:16" ht="0" customHeight="1" hidden="1">
      <c r="A240" s="69">
        <f t="shared" si="40"/>
        <v>27.361111111111175</v>
      </c>
      <c r="B240" s="71">
        <f>INDEX(Значения_по_высоте_k,MATCH('Ветровое давление'!A240,Высота,1),MATCH('Ветровое давление'!$H$4,Тип_местности_для_K,0))+((INDEX(Значения_по_высоте_k,MATCH('Ветровое давление'!A240,Высота,1)+1,MATCH('Ветровое давление'!$H$4,Тип_местности_для_K,0))-INDEX(Значения_по_высоте_k,MATCH('Ветровое давление'!A240,Высота,1),MATCH('Ветровое давление'!$H$4,Тип_местности_для_K,0)))*(((A240-INDEX(Высота,MATCH('Ветровое давление'!A240,Высота,1))))/(INDEX(Высота,MATCH('Ветровое давление'!A240,Высота,1)+1)-INDEX(Высота,MATCH('Ветровое давление'!A240,Высота,1)))))</f>
        <v>0.9420138888888897</v>
      </c>
      <c r="C240" s="73">
        <f>INDEX(w0__кПа,MATCH('Ветровое давление'!$H$3,Ветровые_районы,0))*$H$13*B240</f>
        <v>0.22608333333333352</v>
      </c>
      <c r="D240" s="112">
        <f t="shared" si="39"/>
        <v>0.3165166666666669</v>
      </c>
      <c r="E240" s="75">
        <f>INDEX(Значения_по_высоте_E,MATCH('Ветровое давление'!A240,Высота,1),MATCH('Ветровое давление'!$H$4,Тип_местности_для_K,0))+((INDEX(Значения_по_высоте_E,MATCH('Ветровое давление'!A240,Высота,1)+1,MATCH('Ветровое давление'!$H$4,Тип_местности_для_K,0))-INDEX(Значения_по_высоте_E,MATCH('Ветровое давление'!A240,Высота,1),MATCH('Ветровое давление'!$H$4,Тип_местности_для_K,0)))*(((A240-INDEX(Высота,MATCH('Ветровое давление'!A240,Высота,1))))/(INDEX(Высота,MATCH('Ветровое давление'!A240,Высота,1)+1)-INDEX(Высота,MATCH('Ветровое давление'!A240,Высота,1)))))</f>
        <v>0.875833333333333</v>
      </c>
      <c r="F240" s="76">
        <f t="shared" si="41"/>
        <v>0.13266758402777784</v>
      </c>
      <c r="G240" s="83">
        <f t="shared" si="42"/>
        <v>0.18499899254954216</v>
      </c>
      <c r="H240" s="83">
        <f t="shared" si="43"/>
        <v>0.18896224221641714</v>
      </c>
      <c r="I240" s="82">
        <f t="shared" si="44"/>
        <v>0.18896224221641714</v>
      </c>
      <c r="J240" s="87">
        <f t="shared" si="45"/>
        <v>0.264547139102984</v>
      </c>
      <c r="K240" s="88">
        <f t="shared" si="46"/>
        <v>0.41504557554975063</v>
      </c>
      <c r="L240" s="89">
        <f t="shared" si="47"/>
        <v>0.5810638057696509</v>
      </c>
      <c r="M240" s="93">
        <f t="shared" si="48"/>
        <v>0.031371527777777894</v>
      </c>
      <c r="N240" s="93">
        <f t="shared" si="49"/>
        <v>0.05754967258567839</v>
      </c>
      <c r="O240" s="93">
        <f t="shared" si="50"/>
        <v>0.04392013888888904</v>
      </c>
      <c r="P240" s="93">
        <f t="shared" si="51"/>
        <v>0.08056954161994975</v>
      </c>
    </row>
    <row r="241" spans="1:16" ht="0" customHeight="1" hidden="1">
      <c r="A241" s="69">
        <f t="shared" si="40"/>
        <v>27.500000000000064</v>
      </c>
      <c r="B241" s="71">
        <f>INDEX(Значения_по_высоте_k,MATCH('Ветровое давление'!A241,Высота,1),MATCH('Ветровое давление'!$H$4,Тип_местности_для_K,0))+((INDEX(Значения_по_высоте_k,MATCH('Ветровое давление'!A241,Высота,1)+1,MATCH('Ветровое давление'!$H$4,Тип_местности_для_K,0))-INDEX(Значения_по_высоте_k,MATCH('Ветровое давление'!A241,Высота,1),MATCH('Ветровое давление'!$H$4,Тип_местности_для_K,0)))*(((A241-INDEX(Высота,MATCH('Ветровое давление'!A241,Высота,1))))/(INDEX(Высота,MATCH('Ветровое давление'!A241,Высота,1)+1)-INDEX(Высота,MATCH('Ветровое давление'!A241,Высота,1)))))</f>
        <v>0.9437500000000009</v>
      </c>
      <c r="C241" s="73">
        <f>INDEX(w0__кПа,MATCH('Ветровое давление'!$H$3,Ветровые_районы,0))*$H$13*B241</f>
        <v>0.2265000000000002</v>
      </c>
      <c r="D241" s="112">
        <f t="shared" si="39"/>
        <v>0.31710000000000027</v>
      </c>
      <c r="E241" s="75">
        <f>INDEX(Значения_по_высоте_E,MATCH('Ветровое давление'!A241,Высота,1),MATCH('Ветровое давление'!$H$4,Тип_местности_для_K,0))+((INDEX(Значения_по_высоте_E,MATCH('Ветровое давление'!A241,Высота,1)+1,MATCH('Ветровое давление'!$H$4,Тип_местности_для_K,0))-INDEX(Значения_по_высоте_E,MATCH('Ветровое давление'!A241,Высота,1),MATCH('Ветровое давление'!$H$4,Тип_местности_для_K,0)))*(((A241-INDEX(Высота,MATCH('Ветровое давление'!A241,Высота,1))))/(INDEX(Высота,MATCH('Ветровое давление'!A241,Высота,1)+1)-INDEX(Высота,MATCH('Ветровое давление'!A241,Высота,1)))))</f>
        <v>0.8749999999999997</v>
      </c>
      <c r="F241" s="76">
        <f t="shared" si="41"/>
        <v>0.13278562500000007</v>
      </c>
      <c r="G241" s="83">
        <f t="shared" si="42"/>
        <v>0.1851635953882892</v>
      </c>
      <c r="H241" s="83">
        <f t="shared" si="43"/>
        <v>0.1899214414154852</v>
      </c>
      <c r="I241" s="82">
        <f t="shared" si="44"/>
        <v>0.1899214414154852</v>
      </c>
      <c r="J241" s="87">
        <f t="shared" si="45"/>
        <v>0.26589001798167927</v>
      </c>
      <c r="K241" s="88">
        <f t="shared" si="46"/>
        <v>0.4164214414154854</v>
      </c>
      <c r="L241" s="89">
        <f t="shared" si="47"/>
        <v>0.5829900179816796</v>
      </c>
      <c r="M241" s="93">
        <f t="shared" si="48"/>
        <v>0.03142939814814826</v>
      </c>
      <c r="N241" s="93">
        <f t="shared" si="49"/>
        <v>0.05774076506703044</v>
      </c>
      <c r="O241" s="93">
        <f t="shared" si="50"/>
        <v>0.044001157407407565</v>
      </c>
      <c r="P241" s="93">
        <f t="shared" si="51"/>
        <v>0.08083707109384262</v>
      </c>
    </row>
    <row r="242" spans="1:16" ht="0" customHeight="1" hidden="1">
      <c r="A242" s="69">
        <f t="shared" si="40"/>
        <v>27.638888888888953</v>
      </c>
      <c r="B242" s="71">
        <f>INDEX(Значения_по_высоте_k,MATCH('Ветровое давление'!A242,Высота,1),MATCH('Ветровое давление'!$H$4,Тип_местности_для_K,0))+((INDEX(Значения_по_высоте_k,MATCH('Ветровое давление'!A242,Высота,1)+1,MATCH('Ветровое давление'!$H$4,Тип_местности_для_K,0))-INDEX(Значения_по_высоте_k,MATCH('Ветровое давление'!A242,Высота,1),MATCH('Ветровое давление'!$H$4,Тип_местности_для_K,0)))*(((A242-INDEX(Высота,MATCH('Ветровое давление'!A242,Высота,1))))/(INDEX(Высота,MATCH('Ветровое давление'!A242,Высота,1)+1)-INDEX(Высота,MATCH('Ветровое давление'!A242,Высота,1)))))</f>
        <v>0.9454861111111119</v>
      </c>
      <c r="C242" s="73">
        <f>INDEX(w0__кПа,MATCH('Ветровое давление'!$H$3,Ветровые_районы,0))*$H$13*B242</f>
        <v>0.22691666666666685</v>
      </c>
      <c r="D242" s="112">
        <f t="shared" si="39"/>
        <v>0.3176833333333336</v>
      </c>
      <c r="E242" s="75">
        <f>INDEX(Значения_по_высоте_E,MATCH('Ветровое давление'!A242,Высота,1),MATCH('Ветровое давление'!$H$4,Тип_местности_для_K,0))+((INDEX(Значения_по_высоте_E,MATCH('Ветровое давление'!A242,Высота,1)+1,MATCH('Ветровое давление'!$H$4,Тип_местности_для_K,0))-INDEX(Значения_по_высоте_E,MATCH('Ветровое давление'!A242,Высота,1),MATCH('Ветровое давление'!$H$4,Тип_местности_для_K,0)))*(((A242-INDEX(Высота,MATCH('Ветровое давление'!A242,Высота,1))))/(INDEX(Высота,MATCH('Ветровое давление'!A242,Высота,1)+1)-INDEX(Высота,MATCH('Ветровое давление'!A242,Высота,1)))))</f>
        <v>0.8741666666666663</v>
      </c>
      <c r="F242" s="76">
        <f t="shared" si="41"/>
        <v>0.1329032006944445</v>
      </c>
      <c r="G242" s="83">
        <f t="shared" si="42"/>
        <v>0.18532754941805413</v>
      </c>
      <c r="H242" s="83">
        <f t="shared" si="43"/>
        <v>0.19088064061455337</v>
      </c>
      <c r="I242" s="82">
        <f t="shared" si="44"/>
        <v>0.19088064061455337</v>
      </c>
      <c r="J242" s="87">
        <f t="shared" si="45"/>
        <v>0.2672328968603747</v>
      </c>
      <c r="K242" s="88">
        <f t="shared" si="46"/>
        <v>0.4177973072812202</v>
      </c>
      <c r="L242" s="89">
        <f t="shared" si="47"/>
        <v>0.5849162301937083</v>
      </c>
      <c r="M242" s="93">
        <f t="shared" si="48"/>
        <v>0.03148726851851863</v>
      </c>
      <c r="N242" s="93">
        <f t="shared" si="49"/>
        <v>0.0579318575483825</v>
      </c>
      <c r="O242" s="93">
        <f t="shared" si="50"/>
        <v>0.044082175925926094</v>
      </c>
      <c r="P242" s="93">
        <f t="shared" si="51"/>
        <v>0.0811046005677355</v>
      </c>
    </row>
    <row r="243" spans="1:16" ht="0" customHeight="1" hidden="1">
      <c r="A243" s="69">
        <f t="shared" si="40"/>
        <v>27.777777777777843</v>
      </c>
      <c r="B243" s="71">
        <f>INDEX(Значения_по_высоте_k,MATCH('Ветровое давление'!A243,Высота,1),MATCH('Ветровое давление'!$H$4,Тип_местности_для_K,0))+((INDEX(Значения_по_высоте_k,MATCH('Ветровое давление'!A243,Высота,1)+1,MATCH('Ветровое давление'!$H$4,Тип_местности_для_K,0))-INDEX(Значения_по_высоте_k,MATCH('Ветровое давление'!A243,Высота,1),MATCH('Ветровое давление'!$H$4,Тип_местности_для_K,0)))*(((A243-INDEX(Высота,MATCH('Ветровое давление'!A243,Высота,1))))/(INDEX(Высота,MATCH('Ветровое давление'!A243,Высота,1)+1)-INDEX(Высота,MATCH('Ветровое давление'!A243,Высота,1)))))</f>
        <v>0.9472222222222231</v>
      </c>
      <c r="C243" s="73">
        <f>INDEX(w0__кПа,MATCH('Ветровое давление'!$H$3,Ветровые_районы,0))*$H$13*B243</f>
        <v>0.22733333333333353</v>
      </c>
      <c r="D243" s="112">
        <f t="shared" si="39"/>
        <v>0.3182666666666669</v>
      </c>
      <c r="E243" s="75">
        <f>INDEX(Значения_по_высоте_E,MATCH('Ветровое давление'!A243,Высота,1),MATCH('Ветровое давление'!$H$4,Тип_местности_для_K,0))+((INDEX(Значения_по_высоте_E,MATCH('Ветровое давление'!A243,Высота,1)+1,MATCH('Ветровое давление'!$H$4,Тип_местности_для_K,0))-INDEX(Значения_по_высоте_E,MATCH('Ветровое давление'!A243,Высота,1),MATCH('Ветровое давление'!$H$4,Тип_местности_для_K,0)))*(((A243-INDEX(Высота,MATCH('Ветровое давление'!A243,Высота,1))))/(INDEX(Высота,MATCH('Ветровое давление'!A243,Высота,1)+1)-INDEX(Высота,MATCH('Ветровое давление'!A243,Высота,1)))))</f>
        <v>0.873333333333333</v>
      </c>
      <c r="F243" s="76">
        <f t="shared" si="41"/>
        <v>0.13302031111111118</v>
      </c>
      <c r="G243" s="83">
        <f t="shared" si="42"/>
        <v>0.18549085463883702</v>
      </c>
      <c r="H243" s="83">
        <f t="shared" si="43"/>
        <v>0.19183983981362143</v>
      </c>
      <c r="I243" s="82">
        <f t="shared" si="44"/>
        <v>0.19183983981362143</v>
      </c>
      <c r="J243" s="87">
        <f t="shared" si="45"/>
        <v>0.26857577573907</v>
      </c>
      <c r="K243" s="88">
        <f t="shared" si="46"/>
        <v>0.41917317314695496</v>
      </c>
      <c r="L243" s="89">
        <f t="shared" si="47"/>
        <v>0.5868424424057369</v>
      </c>
      <c r="M243" s="93">
        <f t="shared" si="48"/>
        <v>0.031545138888889004</v>
      </c>
      <c r="N243" s="93">
        <f t="shared" si="49"/>
        <v>0.058122950029734555</v>
      </c>
      <c r="O243" s="93">
        <f t="shared" si="50"/>
        <v>0.0441631944444446</v>
      </c>
      <c r="P243" s="93">
        <f t="shared" si="51"/>
        <v>0.08137213004162837</v>
      </c>
    </row>
    <row r="244" spans="1:16" ht="0" customHeight="1" hidden="1">
      <c r="A244" s="69">
        <f t="shared" si="40"/>
        <v>27.916666666666732</v>
      </c>
      <c r="B244" s="71">
        <f>INDEX(Значения_по_высоте_k,MATCH('Ветровое давление'!A244,Высота,1),MATCH('Ветровое давление'!$H$4,Тип_местности_для_K,0))+((INDEX(Значения_по_высоте_k,MATCH('Ветровое давление'!A244,Высота,1)+1,MATCH('Ветровое давление'!$H$4,Тип_местности_для_K,0))-INDEX(Значения_по_высоте_k,MATCH('Ветровое давление'!A244,Высота,1),MATCH('Ветровое давление'!$H$4,Тип_местности_для_K,0)))*(((A244-INDEX(Высота,MATCH('Ветровое давление'!A244,Высота,1))))/(INDEX(Высота,MATCH('Ветровое давление'!A244,Высота,1)+1)-INDEX(Высота,MATCH('Ветровое давление'!A244,Высота,1)))))</f>
        <v>0.9489583333333341</v>
      </c>
      <c r="C244" s="73">
        <f>INDEX(w0__кПа,MATCH('Ветровое давление'!$H$3,Ветровые_районы,0))*$H$13*B244</f>
        <v>0.22775000000000017</v>
      </c>
      <c r="D244" s="112">
        <f t="shared" si="39"/>
        <v>0.31885000000000024</v>
      </c>
      <c r="E244" s="75">
        <f>INDEX(Значения_по_высоте_E,MATCH('Ветровое давление'!A244,Высота,1),MATCH('Ветровое давление'!$H$4,Тип_местности_для_K,0))+((INDEX(Значения_по_высоте_E,MATCH('Ветровое давление'!A244,Высота,1)+1,MATCH('Ветровое давление'!$H$4,Тип_местности_для_K,0))-INDEX(Значения_по_высоте_E,MATCH('Ветровое давление'!A244,Высота,1),MATCH('Ветровое давление'!$H$4,Тип_местности_для_K,0)))*(((A244-INDEX(Высота,MATCH('Ветровое давление'!A244,Высота,1))))/(INDEX(Высота,MATCH('Ветровое давление'!A244,Высота,1)+1)-INDEX(Высота,MATCH('Ветровое давление'!A244,Высота,1)))))</f>
        <v>0.8724999999999996</v>
      </c>
      <c r="F244" s="76">
        <f t="shared" si="41"/>
        <v>0.13313695625000005</v>
      </c>
      <c r="G244" s="83">
        <f t="shared" si="42"/>
        <v>0.18565351105063785</v>
      </c>
      <c r="H244" s="83">
        <f t="shared" si="43"/>
        <v>0.19279903901268955</v>
      </c>
      <c r="I244" s="82">
        <f t="shared" si="44"/>
        <v>0.19279903901268955</v>
      </c>
      <c r="J244" s="87">
        <f t="shared" si="45"/>
        <v>0.2699186546177654</v>
      </c>
      <c r="K244" s="88">
        <f t="shared" si="46"/>
        <v>0.4205490390126897</v>
      </c>
      <c r="L244" s="89">
        <f t="shared" si="47"/>
        <v>0.5887686546177656</v>
      </c>
      <c r="M244" s="93">
        <f t="shared" si="48"/>
        <v>0.03160300925925938</v>
      </c>
      <c r="N244" s="93">
        <f t="shared" si="49"/>
        <v>0.05831404251108659</v>
      </c>
      <c r="O244" s="93">
        <f t="shared" si="50"/>
        <v>0.044244212962963124</v>
      </c>
      <c r="P244" s="93">
        <f t="shared" si="51"/>
        <v>0.08163965951552124</v>
      </c>
    </row>
    <row r="245" spans="1:16" ht="0" customHeight="1" hidden="1">
      <c r="A245" s="69">
        <f t="shared" si="40"/>
        <v>28.05555555555562</v>
      </c>
      <c r="B245" s="71">
        <f>INDEX(Значения_по_высоте_k,MATCH('Ветровое давление'!A245,Высота,1),MATCH('Ветровое давление'!$H$4,Тип_местности_для_K,0))+((INDEX(Значения_по_высоте_k,MATCH('Ветровое давление'!A245,Высота,1)+1,MATCH('Ветровое давление'!$H$4,Тип_местности_для_K,0))-INDEX(Значения_по_высоте_k,MATCH('Ветровое давление'!A245,Высота,1),MATCH('Ветровое давление'!$H$4,Тип_местности_для_K,0)))*(((A245-INDEX(Высота,MATCH('Ветровое давление'!A245,Высота,1))))/(INDEX(Высота,MATCH('Ветровое давление'!A245,Высота,1)+1)-INDEX(Высота,MATCH('Ветровое давление'!A245,Высота,1)))))</f>
        <v>0.9506944444444453</v>
      </c>
      <c r="C245" s="73">
        <f>INDEX(w0__кПа,MATCH('Ветровое давление'!$H$3,Ветровые_районы,0))*$H$13*B245</f>
        <v>0.22816666666666685</v>
      </c>
      <c r="D245" s="112">
        <f t="shared" si="39"/>
        <v>0.31943333333333357</v>
      </c>
      <c r="E245" s="75">
        <f>INDEX(Значения_по_высоте_E,MATCH('Ветровое давление'!A245,Высота,1),MATCH('Ветровое давление'!$H$4,Тип_местности_для_K,0))+((INDEX(Значения_по_высоте_E,MATCH('Ветровое давление'!A245,Высота,1)+1,MATCH('Ветровое давление'!$H$4,Тип_местности_для_K,0))-INDEX(Значения_по_высоте_E,MATCH('Ветровое давление'!A245,Высота,1),MATCH('Ветровое давление'!$H$4,Тип_местности_для_K,0)))*(((A245-INDEX(Высота,MATCH('Ветровое давление'!A245,Высота,1))))/(INDEX(Высота,MATCH('Ветровое давление'!A245,Высота,1)+1)-INDEX(Высота,MATCH('Ветровое давление'!A245,Высота,1)))))</f>
        <v>0.8716666666666664</v>
      </c>
      <c r="F245" s="76">
        <f t="shared" si="41"/>
        <v>0.13325313611111117</v>
      </c>
      <c r="G245" s="83">
        <f t="shared" si="42"/>
        <v>0.18581551865345666</v>
      </c>
      <c r="H245" s="83">
        <f t="shared" si="43"/>
        <v>0.19375823821175767</v>
      </c>
      <c r="I245" s="82">
        <f t="shared" si="44"/>
        <v>0.19375823821175767</v>
      </c>
      <c r="J245" s="87">
        <f t="shared" si="45"/>
        <v>0.2712615334964607</v>
      </c>
      <c r="K245" s="88">
        <f t="shared" si="46"/>
        <v>0.4219249048784245</v>
      </c>
      <c r="L245" s="89">
        <f t="shared" si="47"/>
        <v>0.5906948668297942</v>
      </c>
      <c r="M245" s="93">
        <f t="shared" si="48"/>
        <v>0.03166087962962975</v>
      </c>
      <c r="N245" s="93">
        <f t="shared" si="49"/>
        <v>0.05850513499243865</v>
      </c>
      <c r="O245" s="93">
        <f t="shared" si="50"/>
        <v>0.04432523148148164</v>
      </c>
      <c r="P245" s="93">
        <f t="shared" si="51"/>
        <v>0.08190718898941411</v>
      </c>
    </row>
    <row r="246" spans="1:16" ht="0" customHeight="1" hidden="1">
      <c r="A246" s="69">
        <f t="shared" si="40"/>
        <v>28.19444444444451</v>
      </c>
      <c r="B246" s="71">
        <f>INDEX(Значения_по_высоте_k,MATCH('Ветровое давление'!A246,Высота,1),MATCH('Ветровое давление'!$H$4,Тип_местности_для_K,0))+((INDEX(Значения_по_высоте_k,MATCH('Ветровое давление'!A246,Высота,1)+1,MATCH('Ветровое давление'!$H$4,Тип_местности_для_K,0))-INDEX(Значения_по_высоте_k,MATCH('Ветровое давление'!A246,Высота,1),MATCH('Ветровое давление'!$H$4,Тип_местности_для_K,0)))*(((A246-INDEX(Высота,MATCH('Ветровое давление'!A246,Высота,1))))/(INDEX(Высота,MATCH('Ветровое давление'!A246,Высота,1)+1)-INDEX(Высота,MATCH('Ветровое давление'!A246,Высота,1)))))</f>
        <v>0.9524305555555564</v>
      </c>
      <c r="C246" s="73">
        <f>INDEX(w0__кПа,MATCH('Ветровое давление'!$H$3,Ветровые_районы,0))*$H$13*B246</f>
        <v>0.22858333333333353</v>
      </c>
      <c r="D246" s="112">
        <f t="shared" si="39"/>
        <v>0.3200166666666669</v>
      </c>
      <c r="E246" s="75">
        <f>INDEX(Значения_по_высоте_E,MATCH('Ветровое давление'!A246,Высота,1),MATCH('Ветровое давление'!$H$4,Тип_местности_для_K,0))+((INDEX(Значения_по_высоте_E,MATCH('Ветровое давление'!A246,Высота,1)+1,MATCH('Ветровое давление'!$H$4,Тип_местности_для_K,0))-INDEX(Значения_по_высоте_E,MATCH('Ветровое давление'!A246,Высота,1),MATCH('Ветровое давление'!$H$4,Тип_местности_для_K,0)))*(((A246-INDEX(Высота,MATCH('Ветровое давление'!A246,Высота,1))))/(INDEX(Высота,MATCH('Ветровое давление'!A246,Высота,1)+1)-INDEX(Высота,MATCH('Ветровое давление'!A246,Высота,1)))))</f>
        <v>0.870833333333333</v>
      </c>
      <c r="F246" s="76">
        <f t="shared" si="41"/>
        <v>0.1333688506944445</v>
      </c>
      <c r="G246" s="83">
        <f t="shared" si="42"/>
        <v>0.1859768774472934</v>
      </c>
      <c r="H246" s="83">
        <f t="shared" si="43"/>
        <v>0.19471743741082576</v>
      </c>
      <c r="I246" s="82">
        <f t="shared" si="44"/>
        <v>0.19471743741082576</v>
      </c>
      <c r="J246" s="87">
        <f t="shared" si="45"/>
        <v>0.27260441237515604</v>
      </c>
      <c r="K246" s="88">
        <f t="shared" si="46"/>
        <v>0.4233007707441593</v>
      </c>
      <c r="L246" s="89">
        <f t="shared" si="47"/>
        <v>0.5926210790418229</v>
      </c>
      <c r="M246" s="93">
        <f t="shared" si="48"/>
        <v>0.031718750000000115</v>
      </c>
      <c r="N246" s="93">
        <f t="shared" si="49"/>
        <v>0.058696227473790705</v>
      </c>
      <c r="O246" s="93">
        <f t="shared" si="50"/>
        <v>0.04440625000000016</v>
      </c>
      <c r="P246" s="93">
        <f t="shared" si="51"/>
        <v>0.08217471846330698</v>
      </c>
    </row>
    <row r="247" spans="1:16" ht="0" customHeight="1" hidden="1">
      <c r="A247" s="69">
        <f t="shared" si="40"/>
        <v>28.3333333333334</v>
      </c>
      <c r="B247" s="71">
        <f>INDEX(Значения_по_высоте_k,MATCH('Ветровое давление'!A247,Высота,1),MATCH('Ветровое давление'!$H$4,Тип_местности_для_K,0))+((INDEX(Значения_по_высоте_k,MATCH('Ветровое давление'!A247,Высота,1)+1,MATCH('Ветровое давление'!$H$4,Тип_местности_для_K,0))-INDEX(Значения_по_высоте_k,MATCH('Ветровое давление'!A247,Высота,1),MATCH('Ветровое давление'!$H$4,Тип_местности_для_K,0)))*(((A247-INDEX(Высота,MATCH('Ветровое давление'!A247,Высота,1))))/(INDEX(Высота,MATCH('Ветровое давление'!A247,Высота,1)+1)-INDEX(Высота,MATCH('Ветровое давление'!A247,Высота,1)))))</f>
        <v>0.9541666666666675</v>
      </c>
      <c r="C247" s="73">
        <f>INDEX(w0__кПа,MATCH('Ветровое давление'!$H$3,Ветровые_районы,0))*$H$13*B247</f>
        <v>0.2290000000000002</v>
      </c>
      <c r="D247" s="112">
        <f t="shared" si="39"/>
        <v>0.3206000000000003</v>
      </c>
      <c r="E247" s="75">
        <f>INDEX(Значения_по_высоте_E,MATCH('Ветровое давление'!A247,Высота,1),MATCH('Ветровое давление'!$H$4,Тип_местности_для_K,0))+((INDEX(Значения_по_высоте_E,MATCH('Ветровое давление'!A247,Высота,1)+1,MATCH('Ветровое давление'!$H$4,Тип_местности_для_K,0))-INDEX(Значения_по_высоте_E,MATCH('Ветровое давление'!A247,Высота,1),MATCH('Ветровое давление'!$H$4,Тип_местности_для_K,0)))*(((A247-INDEX(Высота,MATCH('Ветровое давление'!A247,Высота,1))))/(INDEX(Высота,MATCH('Ветровое давление'!A247,Высота,1)+1)-INDEX(Высота,MATCH('Ветровое давление'!A247,Высота,1)))))</f>
        <v>0.8699999999999997</v>
      </c>
      <c r="F247" s="76">
        <f t="shared" si="41"/>
        <v>0.13348410000000008</v>
      </c>
      <c r="G247" s="83">
        <f t="shared" si="42"/>
        <v>0.18613758743214812</v>
      </c>
      <c r="H247" s="83">
        <f t="shared" si="43"/>
        <v>0.1956766366098939</v>
      </c>
      <c r="I247" s="82">
        <f t="shared" si="44"/>
        <v>0.1956766366098939</v>
      </c>
      <c r="J247" s="87">
        <f t="shared" si="45"/>
        <v>0.2739472912538514</v>
      </c>
      <c r="K247" s="88">
        <f t="shared" si="46"/>
        <v>0.4246766366098941</v>
      </c>
      <c r="L247" s="89">
        <f t="shared" si="47"/>
        <v>0.5945472912538516</v>
      </c>
      <c r="M247" s="93">
        <f t="shared" si="48"/>
        <v>0.03177662037037049</v>
      </c>
      <c r="N247" s="93">
        <f t="shared" si="49"/>
        <v>0.058887319955142764</v>
      </c>
      <c r="O247" s="93">
        <f t="shared" si="50"/>
        <v>0.04448726851851868</v>
      </c>
      <c r="P247" s="93">
        <f t="shared" si="51"/>
        <v>0.08244224793719986</v>
      </c>
    </row>
    <row r="248" spans="1:16" ht="0" customHeight="1" hidden="1">
      <c r="A248" s="69">
        <f t="shared" si="40"/>
        <v>28.47222222222229</v>
      </c>
      <c r="B248" s="71">
        <f>INDEX(Значения_по_высоте_k,MATCH('Ветровое давление'!A248,Высота,1),MATCH('Ветровое давление'!$H$4,Тип_местности_для_K,0))+((INDEX(Значения_по_высоте_k,MATCH('Ветровое давление'!A248,Высота,1)+1,MATCH('Ветровое давление'!$H$4,Тип_местности_для_K,0))-INDEX(Значения_по_высоте_k,MATCH('Ветровое давление'!A248,Высота,1),MATCH('Ветровое давление'!$H$4,Тип_местности_для_K,0)))*(((A248-INDEX(Высота,MATCH('Ветровое давление'!A248,Высота,1))))/(INDEX(Высота,MATCH('Ветровое давление'!A248,Высота,1)+1)-INDEX(Высота,MATCH('Ветровое давление'!A248,Высота,1)))))</f>
        <v>0.9559027777777787</v>
      </c>
      <c r="C248" s="73">
        <f>INDEX(w0__кПа,MATCH('Ветровое давление'!$H$3,Ветровые_районы,0))*$H$13*B248</f>
        <v>0.22941666666666688</v>
      </c>
      <c r="D248" s="112">
        <f t="shared" si="39"/>
        <v>0.3211833333333336</v>
      </c>
      <c r="E248" s="75">
        <f>INDEX(Значения_по_высоте_E,MATCH('Ветровое давление'!A248,Высота,1),MATCH('Ветровое давление'!$H$4,Тип_местности_для_K,0))+((INDEX(Значения_по_высоте_E,MATCH('Ветровое давление'!A248,Высота,1)+1,MATCH('Ветровое давление'!$H$4,Тип_местности_для_K,0))-INDEX(Значения_по_высоте_E,MATCH('Ветровое давление'!A248,Высота,1),MATCH('Ветровое давление'!$H$4,Тип_местности_для_K,0)))*(((A248-INDEX(Высота,MATCH('Ветровое давление'!A248,Высота,1))))/(INDEX(Высота,MATCH('Ветровое давление'!A248,Высота,1)+1)-INDEX(Высота,MATCH('Ветровое давление'!A248,Высота,1)))))</f>
        <v>0.8691666666666663</v>
      </c>
      <c r="F248" s="76">
        <f t="shared" si="41"/>
        <v>0.13359888402777786</v>
      </c>
      <c r="G248" s="83">
        <f t="shared" si="42"/>
        <v>0.18629764860802075</v>
      </c>
      <c r="H248" s="83">
        <f t="shared" si="43"/>
        <v>0.196635835808962</v>
      </c>
      <c r="I248" s="82">
        <f t="shared" si="44"/>
        <v>0.196635835808962</v>
      </c>
      <c r="J248" s="87">
        <f t="shared" si="45"/>
        <v>0.27529017013254675</v>
      </c>
      <c r="K248" s="88">
        <f t="shared" si="46"/>
        <v>0.42605250247562887</v>
      </c>
      <c r="L248" s="89">
        <f t="shared" si="47"/>
        <v>0.5964735034658804</v>
      </c>
      <c r="M248" s="93">
        <f t="shared" si="48"/>
        <v>0.03183449074074086</v>
      </c>
      <c r="N248" s="93">
        <f t="shared" si="49"/>
        <v>0.059078412436494816</v>
      </c>
      <c r="O248" s="93">
        <f t="shared" si="50"/>
        <v>0.0445682870370372</v>
      </c>
      <c r="P248" s="93">
        <f t="shared" si="51"/>
        <v>0.08270977741109273</v>
      </c>
    </row>
    <row r="249" spans="1:16" ht="0" customHeight="1" hidden="1">
      <c r="A249" s="69">
        <f t="shared" si="40"/>
        <v>28.611111111111178</v>
      </c>
      <c r="B249" s="71">
        <f>INDEX(Значения_по_высоте_k,MATCH('Ветровое давление'!A249,Высота,1),MATCH('Ветровое давление'!$H$4,Тип_местности_для_K,0))+((INDEX(Значения_по_высоте_k,MATCH('Ветровое давление'!A249,Высота,1)+1,MATCH('Ветровое давление'!$H$4,Тип_местности_для_K,0))-INDEX(Значения_по_высоте_k,MATCH('Ветровое давление'!A249,Высота,1),MATCH('Ветровое давление'!$H$4,Тип_местности_для_K,0)))*(((A249-INDEX(Высота,MATCH('Ветровое давление'!A249,Высота,1))))/(INDEX(Высота,MATCH('Ветровое давление'!A249,Высота,1)+1)-INDEX(Высота,MATCH('Ветровое давление'!A249,Высота,1)))))</f>
        <v>0.9576388888888897</v>
      </c>
      <c r="C249" s="73">
        <f>INDEX(w0__кПа,MATCH('Ветровое давление'!$H$3,Ветровые_районы,0))*$H$13*B249</f>
        <v>0.22983333333333353</v>
      </c>
      <c r="D249" s="112">
        <f t="shared" si="39"/>
        <v>0.3217666666666669</v>
      </c>
      <c r="E249" s="75">
        <f>INDEX(Значения_по_высоте_E,MATCH('Ветровое давление'!A249,Высота,1),MATCH('Ветровое давление'!$H$4,Тип_местности_для_K,0))+((INDEX(Значения_по_высоте_E,MATCH('Ветровое давление'!A249,Высота,1)+1,MATCH('Ветровое давление'!$H$4,Тип_местности_для_K,0))-INDEX(Значения_по_высоте_E,MATCH('Ветровое давление'!A249,Высота,1),MATCH('Ветровое давление'!$H$4,Тип_местности_для_K,0)))*(((A249-INDEX(Высота,MATCH('Ветровое давление'!A249,Высота,1))))/(INDEX(Высота,MATCH('Ветровое давление'!A249,Высота,1)+1)-INDEX(Высота,MATCH('Ветровое давление'!A249,Высота,1)))))</f>
        <v>0.868333333333333</v>
      </c>
      <c r="F249" s="76">
        <f t="shared" si="41"/>
        <v>0.13371320277777785</v>
      </c>
      <c r="G249" s="83">
        <f t="shared" si="42"/>
        <v>0.18645706097491133</v>
      </c>
      <c r="H249" s="83">
        <f t="shared" si="43"/>
        <v>0.1975950350080301</v>
      </c>
      <c r="I249" s="82">
        <f t="shared" si="44"/>
        <v>0.1975950350080301</v>
      </c>
      <c r="J249" s="87">
        <f t="shared" si="45"/>
        <v>0.27663304901124214</v>
      </c>
      <c r="K249" s="88">
        <f t="shared" si="46"/>
        <v>0.42742836834136366</v>
      </c>
      <c r="L249" s="89">
        <f t="shared" si="47"/>
        <v>0.5983997156779091</v>
      </c>
      <c r="M249" s="93">
        <f t="shared" si="48"/>
        <v>0.031892361111111225</v>
      </c>
      <c r="N249" s="93">
        <f t="shared" si="49"/>
        <v>0.05926950491784687</v>
      </c>
      <c r="O249" s="93">
        <f t="shared" si="50"/>
        <v>0.04464930555555572</v>
      </c>
      <c r="P249" s="93">
        <f t="shared" si="51"/>
        <v>0.08297730688498561</v>
      </c>
    </row>
    <row r="250" spans="1:16" ht="0" customHeight="1" hidden="1">
      <c r="A250" s="69">
        <f t="shared" si="40"/>
        <v>28.750000000000068</v>
      </c>
      <c r="B250" s="71">
        <f>INDEX(Значения_по_высоте_k,MATCH('Ветровое давление'!A250,Высота,1),MATCH('Ветровое давление'!$H$4,Тип_местности_для_K,0))+((INDEX(Значения_по_высоте_k,MATCH('Ветровое давление'!A250,Высота,1)+1,MATCH('Ветровое давление'!$H$4,Тип_местности_для_K,0))-INDEX(Значения_по_высоте_k,MATCH('Ветровое давление'!A250,Высота,1),MATCH('Ветровое давление'!$H$4,Тип_местности_для_K,0)))*(((A250-INDEX(Высота,MATCH('Ветровое давление'!A250,Высота,1))))/(INDEX(Высота,MATCH('Ветровое давление'!A250,Высота,1)+1)-INDEX(Высота,MATCH('Ветровое давление'!A250,Высота,1)))))</f>
        <v>0.9593750000000009</v>
      </c>
      <c r="C250" s="73">
        <f>INDEX(w0__кПа,MATCH('Ветровое давление'!$H$3,Ветровые_районы,0))*$H$13*B250</f>
        <v>0.2302500000000002</v>
      </c>
      <c r="D250" s="112">
        <f t="shared" si="39"/>
        <v>0.32235000000000025</v>
      </c>
      <c r="E250" s="75">
        <f>INDEX(Значения_по_высоте_E,MATCH('Ветровое давление'!A250,Высота,1),MATCH('Ветровое давление'!$H$4,Тип_местности_для_K,0))+((INDEX(Значения_по_высоте_E,MATCH('Ветровое давление'!A250,Высота,1)+1,MATCH('Ветровое давление'!$H$4,Тип_местности_для_K,0))-INDEX(Значения_по_высоте_E,MATCH('Ветровое давление'!A250,Высота,1),MATCH('Ветровое давление'!$H$4,Тип_местности_для_K,0)))*(((A250-INDEX(Высота,MATCH('Ветровое давление'!A250,Высота,1))))/(INDEX(Высота,MATCH('Ветровое давление'!A250,Высота,1)+1)-INDEX(Высота,MATCH('Ветровое давление'!A250,Высота,1)))))</f>
        <v>0.8674999999999996</v>
      </c>
      <c r="F250" s="76">
        <f t="shared" si="41"/>
        <v>0.13382705625000008</v>
      </c>
      <c r="G250" s="83">
        <f t="shared" si="42"/>
        <v>0.18661582453281986</v>
      </c>
      <c r="H250" s="83">
        <f t="shared" si="43"/>
        <v>0.1985542342070982</v>
      </c>
      <c r="I250" s="82">
        <f t="shared" si="44"/>
        <v>0.1985542342070982</v>
      </c>
      <c r="J250" s="87">
        <f t="shared" si="45"/>
        <v>0.27797592788993747</v>
      </c>
      <c r="K250" s="88">
        <f t="shared" si="46"/>
        <v>0.4288042342070984</v>
      </c>
      <c r="L250" s="89">
        <f t="shared" si="47"/>
        <v>0.6003259278899378</v>
      </c>
      <c r="M250" s="93">
        <f t="shared" si="48"/>
        <v>0.0319502314814816</v>
      </c>
      <c r="N250" s="93">
        <f t="shared" si="49"/>
        <v>0.05946059739919893</v>
      </c>
      <c r="O250" s="93">
        <f t="shared" si="50"/>
        <v>0.044730324074074235</v>
      </c>
      <c r="P250" s="93">
        <f t="shared" si="51"/>
        <v>0.08324483635887849</v>
      </c>
    </row>
    <row r="251" spans="1:16" ht="0" customHeight="1" hidden="1">
      <c r="A251" s="69">
        <f t="shared" si="40"/>
        <v>28.888888888888957</v>
      </c>
      <c r="B251" s="71">
        <f>INDEX(Значения_по_высоте_k,MATCH('Ветровое давление'!A251,Высота,1),MATCH('Ветровое давление'!$H$4,Тип_местности_для_K,0))+((INDEX(Значения_по_высоте_k,MATCH('Ветровое давление'!A251,Высота,1)+1,MATCH('Ветровое давление'!$H$4,Тип_местности_для_K,0))-INDEX(Значения_по_высоте_k,MATCH('Ветровое давление'!A251,Высота,1),MATCH('Ветровое давление'!$H$4,Тип_местности_для_K,0)))*(((A251-INDEX(Высота,MATCH('Ветровое давление'!A251,Высота,1))))/(INDEX(Высота,MATCH('Ветровое давление'!A251,Высота,1)+1)-INDEX(Высота,MATCH('Ветровое давление'!A251,Высота,1)))))</f>
        <v>0.961111111111112</v>
      </c>
      <c r="C251" s="73">
        <f>INDEX(w0__кПа,MATCH('Ветровое давление'!$H$3,Ветровые_районы,0))*$H$13*B251</f>
        <v>0.23066666666666688</v>
      </c>
      <c r="D251" s="112">
        <f t="shared" si="39"/>
        <v>0.3229333333333336</v>
      </c>
      <c r="E251" s="75">
        <f>INDEX(Значения_по_высоте_E,MATCH('Ветровое давление'!A251,Высота,1),MATCH('Ветровое давление'!$H$4,Тип_местности_для_K,0))+((INDEX(Значения_по_высоте_E,MATCH('Ветровое давление'!A251,Высота,1)+1,MATCH('Ветровое давление'!$H$4,Тип_местности_для_K,0))-INDEX(Значения_по_высоте_E,MATCH('Ветровое давление'!A251,Высота,1),MATCH('Ветровое давление'!$H$4,Тип_местности_для_K,0)))*(((A251-INDEX(Высота,MATCH('Ветровое давление'!A251,Высота,1))))/(INDEX(Высота,MATCH('Ветровое давление'!A251,Высота,1)+1)-INDEX(Высота,MATCH('Ветровое давление'!A251,Высота,1)))))</f>
        <v>0.8666666666666663</v>
      </c>
      <c r="F251" s="76">
        <f t="shared" si="41"/>
        <v>0.13394044444444453</v>
      </c>
      <c r="G251" s="83">
        <f t="shared" si="42"/>
        <v>0.18677393928174635</v>
      </c>
      <c r="H251" s="83">
        <f t="shared" si="43"/>
        <v>0.1995134334061663</v>
      </c>
      <c r="I251" s="82">
        <f t="shared" si="44"/>
        <v>0.1995134334061663</v>
      </c>
      <c r="J251" s="87">
        <f t="shared" si="45"/>
        <v>0.2793188067686328</v>
      </c>
      <c r="K251" s="88">
        <f t="shared" si="46"/>
        <v>0.4301801000728332</v>
      </c>
      <c r="L251" s="89">
        <f t="shared" si="47"/>
        <v>0.6022521401019665</v>
      </c>
      <c r="M251" s="93">
        <f t="shared" si="48"/>
        <v>0.032008101851851975</v>
      </c>
      <c r="N251" s="93">
        <f t="shared" si="49"/>
        <v>0.05965168988055097</v>
      </c>
      <c r="O251" s="93">
        <f t="shared" si="50"/>
        <v>0.04481134259259276</v>
      </c>
      <c r="P251" s="93">
        <f t="shared" si="51"/>
        <v>0.08351236583277137</v>
      </c>
    </row>
    <row r="252" spans="1:16" ht="0" customHeight="1" hidden="1">
      <c r="A252" s="69">
        <f t="shared" si="40"/>
        <v>29.027777777777846</v>
      </c>
      <c r="B252" s="71">
        <f>INDEX(Значения_по_высоте_k,MATCH('Ветровое давление'!A252,Высота,1),MATCH('Ветровое давление'!$H$4,Тип_местности_для_K,0))+((INDEX(Значения_по_высоте_k,MATCH('Ветровое давление'!A252,Высота,1)+1,MATCH('Ветровое давление'!$H$4,Тип_местности_для_K,0))-INDEX(Значения_по_высоте_k,MATCH('Ветровое давление'!A252,Высота,1),MATCH('Ветровое давление'!$H$4,Тип_местности_для_K,0)))*(((A252-INDEX(Высота,MATCH('Ветровое давление'!A252,Высота,1))))/(INDEX(Высота,MATCH('Ветровое давление'!A252,Высота,1)+1)-INDEX(Высота,MATCH('Ветровое давление'!A252,Высота,1)))))</f>
        <v>0.9628472222222231</v>
      </c>
      <c r="C252" s="73">
        <f>INDEX(w0__кПа,MATCH('Ветровое давление'!$H$3,Ветровые_районы,0))*$H$13*B252</f>
        <v>0.23108333333333353</v>
      </c>
      <c r="D252" s="112">
        <f t="shared" si="39"/>
        <v>0.3235166666666669</v>
      </c>
      <c r="E252" s="75">
        <f>INDEX(Значения_по_высоте_E,MATCH('Ветровое давление'!A252,Высота,1),MATCH('Ветровое давление'!$H$4,Тип_местности_для_K,0))+((INDEX(Значения_по_высоте_E,MATCH('Ветровое давление'!A252,Высота,1)+1,MATCH('Ветровое давление'!$H$4,Тип_местности_для_K,0))-INDEX(Значения_по_высоте_E,MATCH('Ветровое давление'!A252,Высота,1),MATCH('Ветровое давление'!$H$4,Тип_местности_для_K,0)))*(((A252-INDEX(Высота,MATCH('Ветровое давление'!A252,Высота,1))))/(INDEX(Высота,MATCH('Ветровое давление'!A252,Высота,1)+1)-INDEX(Высота,MATCH('Ветровое давление'!A252,Высота,1)))))</f>
        <v>0.865833333333333</v>
      </c>
      <c r="F252" s="76">
        <f t="shared" si="41"/>
        <v>0.13405336736111118</v>
      </c>
      <c r="G252" s="83">
        <f t="shared" si="42"/>
        <v>0.18693140522169074</v>
      </c>
      <c r="H252" s="83">
        <f t="shared" si="43"/>
        <v>0.20047263260523443</v>
      </c>
      <c r="I252" s="82">
        <f t="shared" si="44"/>
        <v>0.20047263260523443</v>
      </c>
      <c r="J252" s="87">
        <f t="shared" si="45"/>
        <v>0.2806616856473282</v>
      </c>
      <c r="K252" s="88">
        <f t="shared" si="46"/>
        <v>0.43155596593856793</v>
      </c>
      <c r="L252" s="89">
        <f t="shared" si="47"/>
        <v>0.6041783523139951</v>
      </c>
      <c r="M252" s="93">
        <f t="shared" si="48"/>
        <v>0.03206597222222234</v>
      </c>
      <c r="N252" s="93">
        <f t="shared" si="49"/>
        <v>0.059842782361903026</v>
      </c>
      <c r="O252" s="93">
        <f t="shared" si="50"/>
        <v>0.04489236111111127</v>
      </c>
      <c r="P252" s="93">
        <f t="shared" si="51"/>
        <v>0.08377989530666423</v>
      </c>
    </row>
    <row r="253" spans="1:16" ht="0" customHeight="1" hidden="1">
      <c r="A253" s="69">
        <f t="shared" si="40"/>
        <v>29.166666666666735</v>
      </c>
      <c r="B253" s="71">
        <f>INDEX(Значения_по_высоте_k,MATCH('Ветровое давление'!A253,Высота,1),MATCH('Ветровое давление'!$H$4,Тип_местности_для_K,0))+((INDEX(Значения_по_высоте_k,MATCH('Ветровое давление'!A253,Высота,1)+1,MATCH('Ветровое давление'!$H$4,Тип_местности_для_K,0))-INDEX(Значения_по_высоте_k,MATCH('Ветровое давление'!A253,Высота,1),MATCH('Ветровое давление'!$H$4,Тип_местности_для_K,0)))*(((A253-INDEX(Высота,MATCH('Ветровое давление'!A253,Высота,1))))/(INDEX(Высота,MATCH('Ветровое давление'!A253,Высота,1)+1)-INDEX(Высота,MATCH('Ветровое давление'!A253,Высота,1)))))</f>
        <v>0.9645833333333342</v>
      </c>
      <c r="C253" s="73">
        <f>INDEX(w0__кПа,MATCH('Ветровое давление'!$H$3,Ветровые_районы,0))*$H$13*B253</f>
        <v>0.2315000000000002</v>
      </c>
      <c r="D253" s="112">
        <f t="shared" si="39"/>
        <v>0.3241000000000003</v>
      </c>
      <c r="E253" s="75">
        <f>INDEX(Значения_по_высоте_E,MATCH('Ветровое давление'!A253,Высота,1),MATCH('Ветровое давление'!$H$4,Тип_местности_для_K,0))+((INDEX(Значения_по_высоте_E,MATCH('Ветровое давление'!A253,Высота,1)+1,MATCH('Ветровое давление'!$H$4,Тип_местности_для_K,0))-INDEX(Значения_по_высоте_E,MATCH('Ветровое давление'!A253,Высота,1),MATCH('Ветровое давление'!$H$4,Тип_местности_для_K,0)))*(((A253-INDEX(Высота,MATCH('Ветровое давление'!A253,Высота,1))))/(INDEX(Высота,MATCH('Ветровое давление'!A253,Высота,1)+1)-INDEX(Высота,MATCH('Ветровое давление'!A253,Высота,1)))))</f>
        <v>0.8649999999999997</v>
      </c>
      <c r="F253" s="76">
        <f t="shared" si="41"/>
        <v>0.13416582500000007</v>
      </c>
      <c r="G253" s="83">
        <f t="shared" si="42"/>
        <v>0.1870882223526531</v>
      </c>
      <c r="H253" s="83">
        <f t="shared" si="43"/>
        <v>0.20143183180430255</v>
      </c>
      <c r="I253" s="82">
        <f t="shared" si="44"/>
        <v>0.20143183180430255</v>
      </c>
      <c r="J253" s="87">
        <f t="shared" si="45"/>
        <v>0.28200456452602357</v>
      </c>
      <c r="K253" s="88">
        <f t="shared" si="46"/>
        <v>0.4329318318043027</v>
      </c>
      <c r="L253" s="89">
        <f t="shared" si="47"/>
        <v>0.6061045645260239</v>
      </c>
      <c r="M253" s="93">
        <f t="shared" si="48"/>
        <v>0.03212384259259271</v>
      </c>
      <c r="N253" s="93">
        <f t="shared" si="49"/>
        <v>0.06003387484325508</v>
      </c>
      <c r="O253" s="93">
        <f t="shared" si="50"/>
        <v>0.044973379629629794</v>
      </c>
      <c r="P253" s="93">
        <f t="shared" si="51"/>
        <v>0.0840474247805571</v>
      </c>
    </row>
    <row r="254" spans="1:16" ht="0" customHeight="1" hidden="1">
      <c r="A254" s="69">
        <f t="shared" si="40"/>
        <v>29.305555555555625</v>
      </c>
      <c r="B254" s="71">
        <f>INDEX(Значения_по_высоте_k,MATCH('Ветровое давление'!A254,Высота,1),MATCH('Ветровое давление'!$H$4,Тип_местности_для_K,0))+((INDEX(Значения_по_высоте_k,MATCH('Ветровое давление'!A254,Высота,1)+1,MATCH('Ветровое давление'!$H$4,Тип_местности_для_K,0))-INDEX(Значения_по_высоте_k,MATCH('Ветровое давление'!A254,Высота,1),MATCH('Ветровое давление'!$H$4,Тип_местности_для_K,0)))*(((A254-INDEX(Высота,MATCH('Ветровое давление'!A254,Высота,1))))/(INDEX(Высота,MATCH('Ветровое давление'!A254,Высота,1)+1)-INDEX(Высота,MATCH('Ветровое давление'!A254,Высота,1)))))</f>
        <v>0.9663194444444454</v>
      </c>
      <c r="C254" s="73">
        <f>INDEX(w0__кПа,MATCH('Ветровое давление'!$H$3,Ветровые_районы,0))*$H$13*B254</f>
        <v>0.23191666666666688</v>
      </c>
      <c r="D254" s="112">
        <f t="shared" si="39"/>
        <v>0.3246833333333336</v>
      </c>
      <c r="E254" s="75">
        <f>INDEX(Значения_по_высоте_E,MATCH('Ветровое давление'!A254,Высота,1),MATCH('Ветровое давление'!$H$4,Тип_местности_для_K,0))+((INDEX(Значения_по_высоте_E,MATCH('Ветровое давление'!A254,Высота,1)+1,MATCH('Ветровое давление'!$H$4,Тип_местности_для_K,0))-INDEX(Значения_по_высоте_E,MATCH('Ветровое давление'!A254,Высота,1),MATCH('Ветровое давление'!$H$4,Тип_местности_для_K,0)))*(((A254-INDEX(Высота,MATCH('Ветровое давление'!A254,Высота,1))))/(INDEX(Высота,MATCH('Ветровое давление'!A254,Высота,1)+1)-INDEX(Высота,MATCH('Ветровое давление'!A254,Высота,1)))))</f>
        <v>0.8641666666666663</v>
      </c>
      <c r="F254" s="76">
        <f t="shared" si="41"/>
        <v>0.1342778173611112</v>
      </c>
      <c r="G254" s="83">
        <f t="shared" si="42"/>
        <v>0.18724439067463344</v>
      </c>
      <c r="H254" s="83">
        <f t="shared" si="43"/>
        <v>0.2023910310033706</v>
      </c>
      <c r="I254" s="82">
        <f t="shared" si="44"/>
        <v>0.2023910310033706</v>
      </c>
      <c r="J254" s="87">
        <f t="shared" si="45"/>
        <v>0.28334744340471885</v>
      </c>
      <c r="K254" s="88">
        <f t="shared" si="46"/>
        <v>0.4343076976700375</v>
      </c>
      <c r="L254" s="89">
        <f t="shared" si="47"/>
        <v>0.6080307767380524</v>
      </c>
      <c r="M254" s="93">
        <f t="shared" si="48"/>
        <v>0.032181712962963085</v>
      </c>
      <c r="N254" s="93">
        <f t="shared" si="49"/>
        <v>0.06022496732460713</v>
      </c>
      <c r="O254" s="93">
        <f t="shared" si="50"/>
        <v>0.045054398148148316</v>
      </c>
      <c r="P254" s="93">
        <f t="shared" si="51"/>
        <v>0.08431495425444999</v>
      </c>
    </row>
    <row r="255" spans="1:16" ht="0" customHeight="1" hidden="1">
      <c r="A255" s="69">
        <f t="shared" si="40"/>
        <v>29.444444444444514</v>
      </c>
      <c r="B255" s="71">
        <f>INDEX(Значения_по_высоте_k,MATCH('Ветровое давление'!A255,Высота,1),MATCH('Ветровое давление'!$H$4,Тип_местности_для_K,0))+((INDEX(Значения_по_высоте_k,MATCH('Ветровое давление'!A255,Высота,1)+1,MATCH('Ветровое давление'!$H$4,Тип_местности_для_K,0))-INDEX(Значения_по_высоте_k,MATCH('Ветровое давление'!A255,Высота,1),MATCH('Ветровое давление'!$H$4,Тип_местности_для_K,0)))*(((A255-INDEX(Высота,MATCH('Ветровое давление'!A255,Высота,1))))/(INDEX(Высота,MATCH('Ветровое давление'!A255,Высота,1)+1)-INDEX(Высота,MATCH('Ветровое давление'!A255,Высота,1)))))</f>
        <v>0.9680555555555564</v>
      </c>
      <c r="C255" s="73">
        <f>INDEX(w0__кПа,MATCH('Ветровое давление'!$H$3,Ветровые_районы,0))*$H$13*B255</f>
        <v>0.23233333333333353</v>
      </c>
      <c r="D255" s="112">
        <f t="shared" si="39"/>
        <v>0.3252666666666669</v>
      </c>
      <c r="E255" s="75">
        <f>INDEX(Значения_по_высоте_E,MATCH('Ветровое давление'!A255,Высота,1),MATCH('Ветровое давление'!$H$4,Тип_местности_для_K,0))+((INDEX(Значения_по_высоте_E,MATCH('Ветровое давление'!A255,Высота,1)+1,MATCH('Ветровое давление'!$H$4,Тип_местности_для_K,0))-INDEX(Значения_по_высоте_E,MATCH('Ветровое давление'!A255,Высота,1),MATCH('Ветровое давление'!$H$4,Тип_местности_для_K,0)))*(((A255-INDEX(Высота,MATCH('Ветровое давление'!A255,Высота,1))))/(INDEX(Высота,MATCH('Ветровое давление'!A255,Высота,1)+1)-INDEX(Высота,MATCH('Ветровое давление'!A255,Высота,1)))))</f>
        <v>0.863333333333333</v>
      </c>
      <c r="F255" s="76">
        <f t="shared" si="41"/>
        <v>0.1343893444444445</v>
      </c>
      <c r="G255" s="83">
        <f t="shared" si="42"/>
        <v>0.18739991018763166</v>
      </c>
      <c r="H255" s="83">
        <f t="shared" si="43"/>
        <v>0.20335023020243873</v>
      </c>
      <c r="I255" s="82">
        <f t="shared" si="44"/>
        <v>0.20335023020243873</v>
      </c>
      <c r="J255" s="87">
        <f t="shared" si="45"/>
        <v>0.2846903222834142</v>
      </c>
      <c r="K255" s="88">
        <f t="shared" si="46"/>
        <v>0.43568356353577226</v>
      </c>
      <c r="L255" s="89">
        <f t="shared" si="47"/>
        <v>0.6099569889500811</v>
      </c>
      <c r="M255" s="93">
        <f t="shared" si="48"/>
        <v>0.03223958333333345</v>
      </c>
      <c r="N255" s="93">
        <f t="shared" si="49"/>
        <v>0.06041605980595919</v>
      </c>
      <c r="O255" s="93">
        <f t="shared" si="50"/>
        <v>0.04513541666666683</v>
      </c>
      <c r="P255" s="93">
        <f t="shared" si="51"/>
        <v>0.08458248372834284</v>
      </c>
    </row>
    <row r="256" spans="1:16" ht="0" customHeight="1" hidden="1">
      <c r="A256" s="69">
        <f t="shared" si="40"/>
        <v>29.583333333333403</v>
      </c>
      <c r="B256" s="71">
        <f>INDEX(Значения_по_высоте_k,MATCH('Ветровое давление'!A256,Высота,1),MATCH('Ветровое давление'!$H$4,Тип_местности_для_K,0))+((INDEX(Значения_по_высоте_k,MATCH('Ветровое давление'!A256,Высота,1)+1,MATCH('Ветровое давление'!$H$4,Тип_местности_для_K,0))-INDEX(Значения_по_высоте_k,MATCH('Ветровое давление'!A256,Высота,1),MATCH('Ветровое давление'!$H$4,Тип_местности_для_K,0)))*(((A256-INDEX(Высота,MATCH('Ветровое давление'!A256,Высота,1))))/(INDEX(Высота,MATCH('Ветровое давление'!A256,Высота,1)+1)-INDEX(Высота,MATCH('Ветровое давление'!A256,Высота,1)))))</f>
        <v>0.9697916666666676</v>
      </c>
      <c r="C256" s="73">
        <f>INDEX(w0__кПа,MATCH('Ветровое давление'!$H$3,Ветровые_районы,0))*$H$13*B256</f>
        <v>0.2327500000000002</v>
      </c>
      <c r="D256" s="112">
        <f t="shared" si="39"/>
        <v>0.32585000000000025</v>
      </c>
      <c r="E256" s="75">
        <f>INDEX(Значения_по_высоте_E,MATCH('Ветровое давление'!A256,Высота,1),MATCH('Ветровое давление'!$H$4,Тип_местности_для_K,0))+((INDEX(Значения_по_высоте_E,MATCH('Ветровое давление'!A256,Высота,1)+1,MATCH('Ветровое давление'!$H$4,Тип_местности_для_K,0))-INDEX(Значения_по_высоте_E,MATCH('Ветровое давление'!A256,Высота,1),MATCH('Ветровое давление'!$H$4,Тип_местности_для_K,0)))*(((A256-INDEX(Высота,MATCH('Ветровое давление'!A256,Высота,1))))/(INDEX(Высота,MATCH('Ветровое давление'!A256,Высота,1)+1)-INDEX(Высота,MATCH('Ветровое давление'!A256,Высота,1)))))</f>
        <v>0.8624999999999996</v>
      </c>
      <c r="F256" s="76">
        <f t="shared" si="41"/>
        <v>0.13450040625000007</v>
      </c>
      <c r="G256" s="83">
        <f t="shared" si="42"/>
        <v>0.18755478089164787</v>
      </c>
      <c r="H256" s="83">
        <f t="shared" si="43"/>
        <v>0.20430942940150684</v>
      </c>
      <c r="I256" s="82">
        <f t="shared" si="44"/>
        <v>0.20430942940150684</v>
      </c>
      <c r="J256" s="87">
        <f t="shared" si="45"/>
        <v>0.28603320116210956</v>
      </c>
      <c r="K256" s="88">
        <f t="shared" si="46"/>
        <v>0.43705942940150705</v>
      </c>
      <c r="L256" s="89">
        <f t="shared" si="47"/>
        <v>0.6118832011621098</v>
      </c>
      <c r="M256" s="93">
        <f t="shared" si="48"/>
        <v>0.03229745370370382</v>
      </c>
      <c r="N256" s="93">
        <f t="shared" si="49"/>
        <v>0.060607152287311235</v>
      </c>
      <c r="O256" s="93">
        <f t="shared" si="50"/>
        <v>0.04521643518518535</v>
      </c>
      <c r="P256" s="93">
        <f t="shared" si="51"/>
        <v>0.08485001320223572</v>
      </c>
    </row>
    <row r="257" spans="1:16" ht="0" customHeight="1" hidden="1">
      <c r="A257" s="69">
        <f t="shared" si="40"/>
        <v>29.722222222222292</v>
      </c>
      <c r="B257" s="71">
        <f>INDEX(Значения_по_высоте_k,MATCH('Ветровое давление'!A257,Высота,1),MATCH('Ветровое давление'!$H$4,Тип_местности_для_K,0))+((INDEX(Значения_по_высоте_k,MATCH('Ветровое давление'!A257,Высота,1)+1,MATCH('Ветровое давление'!$H$4,Тип_местности_для_K,0))-INDEX(Значения_по_высоте_k,MATCH('Ветровое давление'!A257,Высота,1),MATCH('Ветровое давление'!$H$4,Тип_местности_для_K,0)))*(((A257-INDEX(Высота,MATCH('Ветровое давление'!A257,Высота,1))))/(INDEX(Высота,MATCH('Ветровое давление'!A257,Высота,1)+1)-INDEX(Высота,MATCH('Ветровое давление'!A257,Высота,1)))))</f>
        <v>0.9715277777777787</v>
      </c>
      <c r="C257" s="73">
        <f>INDEX(w0__кПа,MATCH('Ветровое давление'!$H$3,Ветровые_районы,0))*$H$13*B257</f>
        <v>0.23316666666666686</v>
      </c>
      <c r="D257" s="112">
        <f t="shared" si="39"/>
        <v>0.3264333333333336</v>
      </c>
      <c r="E257" s="75">
        <f>INDEX(Значения_по_высоте_E,MATCH('Ветровое давление'!A257,Высота,1),MATCH('Ветровое давление'!$H$4,Тип_местности_для_K,0))+((INDEX(Значения_по_высоте_E,MATCH('Ветровое давление'!A257,Высота,1)+1,MATCH('Ветровое давление'!$H$4,Тип_местности_для_K,0))-INDEX(Значения_по_высоте_E,MATCH('Ветровое давление'!A257,Высота,1),MATCH('Ветровое давление'!$H$4,Тип_местности_для_K,0)))*(((A257-INDEX(Высота,MATCH('Ветровое давление'!A257,Высота,1))))/(INDEX(Высота,MATCH('Ветровое давление'!A257,Высота,1)+1)-INDEX(Высота,MATCH('Ветровое давление'!A257,Высота,1)))))</f>
        <v>0.8616666666666662</v>
      </c>
      <c r="F257" s="76">
        <f t="shared" si="41"/>
        <v>0.13461100277777782</v>
      </c>
      <c r="G257" s="83">
        <f t="shared" si="42"/>
        <v>0.18770900278668198</v>
      </c>
      <c r="H257" s="83">
        <f t="shared" si="43"/>
        <v>0.20526862860057496</v>
      </c>
      <c r="I257" s="82">
        <f t="shared" si="44"/>
        <v>0.20526862860057496</v>
      </c>
      <c r="J257" s="87">
        <f t="shared" si="45"/>
        <v>0.28737608004080495</v>
      </c>
      <c r="K257" s="88">
        <f t="shared" si="46"/>
        <v>0.4384352952672418</v>
      </c>
      <c r="L257" s="89">
        <f t="shared" si="47"/>
        <v>0.6138094133741385</v>
      </c>
      <c r="M257" s="93">
        <f t="shared" si="48"/>
        <v>0.032355324074074196</v>
      </c>
      <c r="N257" s="93">
        <f t="shared" si="49"/>
        <v>0.06079824476866328</v>
      </c>
      <c r="O257" s="93">
        <f t="shared" si="50"/>
        <v>0.04529745370370386</v>
      </c>
      <c r="P257" s="93">
        <f t="shared" si="51"/>
        <v>0.0851175426761286</v>
      </c>
    </row>
    <row r="258" spans="1:16" ht="0" customHeight="1" hidden="1">
      <c r="A258" s="69">
        <f t="shared" si="40"/>
        <v>29.86111111111118</v>
      </c>
      <c r="B258" s="71">
        <f>INDEX(Значения_по_высоте_k,MATCH('Ветровое давление'!A258,Высота,1),MATCH('Ветровое давление'!$H$4,Тип_местности_для_K,0))+((INDEX(Значения_по_высоте_k,MATCH('Ветровое давление'!A258,Высота,1)+1,MATCH('Ветровое давление'!$H$4,Тип_местности_для_K,0))-INDEX(Значения_по_высоте_k,MATCH('Ветровое давление'!A258,Высота,1),MATCH('Ветровое давление'!$H$4,Тип_местности_для_K,0)))*(((A258-INDEX(Высота,MATCH('Ветровое давление'!A258,Высота,1))))/(INDEX(Высота,MATCH('Ветровое давление'!A258,Высота,1)+1)-INDEX(Высота,MATCH('Ветровое давление'!A258,Высота,1)))))</f>
        <v>0.9732638888888898</v>
      </c>
      <c r="C258" s="73">
        <f>INDEX(w0__кПа,MATCH('Ветровое давление'!$H$3,Ветровые_районы,0))*$H$13*B258</f>
        <v>0.23358333333333356</v>
      </c>
      <c r="D258" s="112">
        <f t="shared" si="39"/>
        <v>0.32701666666666696</v>
      </c>
      <c r="E258" s="75">
        <f>INDEX(Значения_по_высоте_E,MATCH('Ветровое давление'!A258,Высота,1),MATCH('Ветровое давление'!$H$4,Тип_местности_для_K,0))+((INDEX(Значения_по_высоте_E,MATCH('Ветровое давление'!A258,Высота,1)+1,MATCH('Ветровое давление'!$H$4,Тип_местности_для_K,0))-INDEX(Значения_по_высоте_E,MATCH('Ветровое давление'!A258,Высота,1),MATCH('Ветровое давление'!$H$4,Тип_местности_для_K,0)))*(((A258-INDEX(Высота,MATCH('Ветровое давление'!A258,Высота,1))))/(INDEX(Высота,MATCH('Ветровое давление'!A258,Высота,1)+1)-INDEX(Высота,MATCH('Ветровое давление'!A258,Высота,1)))))</f>
        <v>0.8608333333333329</v>
      </c>
      <c r="F258" s="76">
        <f t="shared" si="41"/>
        <v>0.13472113402777786</v>
      </c>
      <c r="G258" s="83">
        <f t="shared" si="42"/>
        <v>0.18786257587273414</v>
      </c>
      <c r="H258" s="83">
        <f t="shared" si="43"/>
        <v>0.20622782779964308</v>
      </c>
      <c r="I258" s="82">
        <f t="shared" si="44"/>
        <v>0.20622782779964308</v>
      </c>
      <c r="J258" s="87">
        <f t="shared" si="45"/>
        <v>0.2887189589195003</v>
      </c>
      <c r="K258" s="88">
        <f t="shared" si="46"/>
        <v>0.43981116113297664</v>
      </c>
      <c r="L258" s="89">
        <f t="shared" si="47"/>
        <v>0.6157356255861672</v>
      </c>
      <c r="M258" s="93">
        <f t="shared" si="48"/>
        <v>0.032413194444444564</v>
      </c>
      <c r="N258" s="93">
        <f t="shared" si="49"/>
        <v>0.06098933725001534</v>
      </c>
      <c r="O258" s="93">
        <f t="shared" si="50"/>
        <v>0.04537847222222239</v>
      </c>
      <c r="P258" s="93">
        <f t="shared" si="51"/>
        <v>0.08538507215002147</v>
      </c>
    </row>
    <row r="259" spans="1:16" ht="0" customHeight="1" hidden="1">
      <c r="A259" s="69">
        <f t="shared" si="40"/>
        <v>30.00000000000007</v>
      </c>
      <c r="B259" s="71">
        <f>INDEX(Значения_по_высоте_k,MATCH('Ветровое давление'!A259,Высота,1),MATCH('Ветровое давление'!$H$4,Тип_местности_для_K,0))+((INDEX(Значения_по_высоте_k,MATCH('Ветровое давление'!A259,Высота,1)+1,MATCH('Ветровое давление'!$H$4,Тип_местности_для_K,0))-INDEX(Значения_по_высоте_k,MATCH('Ветровое давление'!A259,Высота,1),MATCH('Ветровое давление'!$H$4,Тип_местности_для_K,0)))*(((A259-INDEX(Высота,MATCH('Ветровое давление'!A259,Высота,1))))/(INDEX(Высота,MATCH('Ветровое давление'!A259,Высота,1)+1)-INDEX(Высота,MATCH('Ветровое давление'!A259,Высота,1)))))</f>
        <v>0.975000000000001</v>
      </c>
      <c r="C259" s="73">
        <f>INDEX(w0__кПа,MATCH('Ветровое давление'!$H$3,Ветровые_районы,0))*$H$13*B259</f>
        <v>0.23400000000000024</v>
      </c>
      <c r="D259" s="112">
        <f t="shared" si="39"/>
        <v>0.32760000000000034</v>
      </c>
      <c r="E259" s="75">
        <f>INDEX(Значения_по_высоте_E,MATCH('Ветровое давление'!A259,Высота,1),MATCH('Ветровое давление'!$H$4,Тип_местности_для_K,0))+((INDEX(Значения_по_высоте_E,MATCH('Ветровое давление'!A259,Высота,1)+1,MATCH('Ветровое давление'!$H$4,Тип_местности_для_K,0))-INDEX(Значения_по_высоте_E,MATCH('Ветровое давление'!A259,Высота,1),MATCH('Ветровое давление'!$H$4,Тип_местности_для_K,0)))*(((A259-INDEX(Высота,MATCH('Ветровое давление'!A259,Высота,1))))/(INDEX(Высота,MATCH('Ветровое давление'!A259,Высота,1)+1)-INDEX(Высота,MATCH('Ветровое давление'!A259,Высота,1)))))</f>
        <v>0.8599999999999997</v>
      </c>
      <c r="F259" s="76">
        <f t="shared" si="41"/>
        <v>0.13483080000000008</v>
      </c>
      <c r="G259" s="83">
        <f t="shared" si="42"/>
        <v>0.1880155001498042</v>
      </c>
      <c r="H259" s="83">
        <f t="shared" si="43"/>
        <v>0.20718702699871117</v>
      </c>
      <c r="I259" s="82">
        <f t="shared" si="44"/>
        <v>0.20718702699871117</v>
      </c>
      <c r="J259" s="87">
        <f t="shared" si="45"/>
        <v>0.2900618377981956</v>
      </c>
      <c r="K259" s="88">
        <f t="shared" si="46"/>
        <v>0.4411870269987114</v>
      </c>
      <c r="L259" s="89">
        <f t="shared" si="47"/>
        <v>0.617661837798196</v>
      </c>
      <c r="M259" s="93">
        <f t="shared" si="48"/>
        <v>0.03247106481481494</v>
      </c>
      <c r="N259" s="93">
        <f t="shared" si="49"/>
        <v>0.06118042973136739</v>
      </c>
      <c r="O259" s="93">
        <f t="shared" si="50"/>
        <v>0.04545949074074091</v>
      </c>
      <c r="P259" s="93">
        <f t="shared" si="51"/>
        <v>0.08565260162391436</v>
      </c>
    </row>
    <row r="260" spans="1:16" ht="0" customHeight="1" hidden="1">
      <c r="A260" s="69">
        <f t="shared" si="40"/>
        <v>30.13888888888896</v>
      </c>
      <c r="B260" s="71">
        <f>INDEX(Значения_по_высоте_k,MATCH('Ветровое давление'!A260,Высота,1),MATCH('Ветровое давление'!$H$4,Тип_местности_для_K,0))+((INDEX(Значения_по_высоте_k,MATCH('Ветровое давление'!A260,Высота,1)+1,MATCH('Ветровое давление'!$H$4,Тип_местности_для_K,0))-INDEX(Значения_по_высоте_k,MATCH('Ветровое давление'!A260,Высота,1),MATCH('Ветровое давление'!$H$4,Тип_местности_для_K,0)))*(((A260-INDEX(Высота,MATCH('Ветровое давление'!A260,Высота,1))))/(INDEX(Высота,MATCH('Ветровое давление'!A260,Высота,1)+1)-INDEX(Высота,MATCH('Ветровое давление'!A260,Высота,1)))))</f>
        <v>0.976736111111112</v>
      </c>
      <c r="C260" s="73">
        <f>INDEX(w0__кПа,MATCH('Ветровое давление'!$H$3,Ветровые_районы,0))*$H$13*B260</f>
        <v>0.23441666666666688</v>
      </c>
      <c r="D260" s="112">
        <f t="shared" si="39"/>
        <v>0.3281833333333336</v>
      </c>
      <c r="E260" s="75">
        <f>INDEX(Значения_по_высоте_E,MATCH('Ветровое давление'!A260,Высота,1),MATCH('Ветровое давление'!$H$4,Тип_местности_для_K,0))+((INDEX(Значения_по_высоте_E,MATCH('Ветровое давление'!A260,Высота,1)+1,MATCH('Ветровое давление'!$H$4,Тип_местности_для_K,0))-INDEX(Значения_по_высоте_E,MATCH('Ветровое давление'!A260,Высота,1),MATCH('Ветровое давление'!$H$4,Тип_местности_для_K,0)))*(((A260-INDEX(Высота,MATCH('Ветровое давление'!A260,Высота,1))))/(INDEX(Высота,MATCH('Ветровое давление'!A260,Высота,1)+1)-INDEX(Высота,MATCH('Ветровое давление'!A260,Высота,1)))))</f>
        <v>0.8591666666666663</v>
      </c>
      <c r="F260" s="76">
        <f t="shared" si="41"/>
        <v>0.1349400006944445</v>
      </c>
      <c r="G260" s="83">
        <f t="shared" si="42"/>
        <v>0.18816777561789216</v>
      </c>
      <c r="H260" s="83">
        <f t="shared" si="43"/>
        <v>0.20814622619777928</v>
      </c>
      <c r="I260" s="82">
        <f t="shared" si="44"/>
        <v>0.20814622619777928</v>
      </c>
      <c r="J260" s="87">
        <f t="shared" si="45"/>
        <v>0.291404716676891</v>
      </c>
      <c r="K260" s="88">
        <f t="shared" si="46"/>
        <v>0.44256289286444617</v>
      </c>
      <c r="L260" s="89">
        <f t="shared" si="47"/>
        <v>0.6195880500102247</v>
      </c>
      <c r="M260" s="93">
        <f t="shared" si="48"/>
        <v>0.03252893518518531</v>
      </c>
      <c r="N260" s="93">
        <f t="shared" si="49"/>
        <v>0.06137152221271945</v>
      </c>
      <c r="O260" s="93">
        <f t="shared" si="50"/>
        <v>0.04554050925925943</v>
      </c>
      <c r="P260" s="93">
        <f t="shared" si="51"/>
        <v>0.08592013109780723</v>
      </c>
    </row>
    <row r="261" spans="1:16" ht="0" customHeight="1" hidden="1">
      <c r="A261" s="69">
        <f t="shared" si="40"/>
        <v>30.27777777777785</v>
      </c>
      <c r="B261" s="71">
        <f>INDEX(Значения_по_высоте_k,MATCH('Ветровое давление'!A261,Высота,1),MATCH('Ветровое давление'!$H$4,Тип_местности_для_K,0))+((INDEX(Значения_по_высоте_k,MATCH('Ветровое давление'!A261,Высота,1)+1,MATCH('Ветровое давление'!$H$4,Тип_местности_для_K,0))-INDEX(Значения_по_высоте_k,MATCH('Ветровое давление'!A261,Высота,1),MATCH('Ветровое давление'!$H$4,Тип_местности_для_K,0)))*(((A261-INDEX(Высота,MATCH('Ветровое давление'!A261,Высота,1))))/(INDEX(Высота,MATCH('Ветровое давление'!A261,Высота,1)+1)-INDEX(Высота,MATCH('Ветровое давление'!A261,Высота,1)))))</f>
        <v>0.9784722222222232</v>
      </c>
      <c r="C261" s="73">
        <f>INDEX(w0__кПа,MATCH('Ветровое давление'!$H$3,Ветровые_районы,0))*$H$13*B261</f>
        <v>0.23483333333333356</v>
      </c>
      <c r="D261" s="112">
        <f t="shared" si="39"/>
        <v>0.328766666666667</v>
      </c>
      <c r="E261" s="75">
        <f>INDEX(Значения_по_высоте_E,MATCH('Ветровое давление'!A261,Высота,1),MATCH('Ветровое давление'!$H$4,Тип_местности_для_K,0))+((INDEX(Значения_по_высоте_E,MATCH('Ветровое давление'!A261,Высота,1)+1,MATCH('Ветровое давление'!$H$4,Тип_местности_для_K,0))-INDEX(Значения_по_высоте_E,MATCH('Ветровое давление'!A261,Высота,1),MATCH('Ветровое давление'!$H$4,Тип_местности_для_K,0)))*(((A261-INDEX(Высота,MATCH('Ветровое давление'!A261,Высота,1))))/(INDEX(Высота,MATCH('Ветровое давление'!A261,Высота,1)+1)-INDEX(Высота,MATCH('Ветровое давление'!A261,Высота,1)))))</f>
        <v>0.858333333333333</v>
      </c>
      <c r="F261" s="76">
        <f t="shared" si="41"/>
        <v>0.13504873611111118</v>
      </c>
      <c r="G261" s="83">
        <f t="shared" si="42"/>
        <v>0.1883194022769981</v>
      </c>
      <c r="H261" s="83">
        <f t="shared" si="43"/>
        <v>0.20910542539684737</v>
      </c>
      <c r="I261" s="82">
        <f t="shared" si="44"/>
        <v>0.20910542539684737</v>
      </c>
      <c r="J261" s="87">
        <f t="shared" si="45"/>
        <v>0.2927475955555863</v>
      </c>
      <c r="K261" s="88">
        <f t="shared" si="46"/>
        <v>0.44393875873018096</v>
      </c>
      <c r="L261" s="89">
        <f t="shared" si="47"/>
        <v>0.6215142622222534</v>
      </c>
      <c r="M261" s="93">
        <f t="shared" si="48"/>
        <v>0.03258680555555568</v>
      </c>
      <c r="N261" s="93">
        <f t="shared" si="49"/>
        <v>0.0615626146940715</v>
      </c>
      <c r="O261" s="93">
        <f t="shared" si="50"/>
        <v>0.04562152777777795</v>
      </c>
      <c r="P261" s="93">
        <f t="shared" si="51"/>
        <v>0.0861876605717001</v>
      </c>
    </row>
    <row r="262" spans="1:16" ht="0" customHeight="1" hidden="1">
      <c r="A262" s="69">
        <f t="shared" si="40"/>
        <v>30.41666666666674</v>
      </c>
      <c r="B262" s="71">
        <f>INDEX(Значения_по_высоте_k,MATCH('Ветровое давление'!A262,Высота,1),MATCH('Ветровое давление'!$H$4,Тип_местности_для_K,0))+((INDEX(Значения_по_высоте_k,MATCH('Ветровое давление'!A262,Высота,1)+1,MATCH('Ветровое давление'!$H$4,Тип_местности_для_K,0))-INDEX(Значения_по_высоте_k,MATCH('Ветровое давление'!A262,Высота,1),MATCH('Ветровое давление'!$H$4,Тип_местности_для_K,0)))*(((A262-INDEX(Высота,MATCH('Ветровое давление'!A262,Высота,1))))/(INDEX(Высота,MATCH('Ветровое давление'!A262,Высота,1)+1)-INDEX(Высота,MATCH('Ветровое давление'!A262,Высота,1)))))</f>
        <v>0.9802083333333342</v>
      </c>
      <c r="C262" s="73">
        <f>INDEX(w0__кПа,MATCH('Ветровое давление'!$H$3,Ветровые_районы,0))*$H$13*B262</f>
        <v>0.2352500000000002</v>
      </c>
      <c r="D262" s="112">
        <f t="shared" si="39"/>
        <v>0.32935000000000025</v>
      </c>
      <c r="E262" s="75">
        <f>INDEX(Значения_по_высоте_E,MATCH('Ветровое давление'!A262,Высота,1),MATCH('Ветровое давление'!$H$4,Тип_местности_для_K,0))+((INDEX(Значения_по_высоте_E,MATCH('Ветровое давление'!A262,Высота,1)+1,MATCH('Ветровое давление'!$H$4,Тип_местности_для_K,0))-INDEX(Значения_по_высоте_E,MATCH('Ветровое давление'!A262,Высота,1),MATCH('Ветровое давление'!$H$4,Тип_местности_для_K,0)))*(((A262-INDEX(Высота,MATCH('Ветровое давление'!A262,Высота,1))))/(INDEX(Высота,MATCH('Ветровое давление'!A262,Высота,1)+1)-INDEX(Высота,MATCH('Ветровое давление'!A262,Высота,1)))))</f>
        <v>0.8574999999999996</v>
      </c>
      <c r="F262" s="76">
        <f t="shared" si="41"/>
        <v>0.13515700625000007</v>
      </c>
      <c r="G262" s="83">
        <f t="shared" si="42"/>
        <v>0.18847038012712197</v>
      </c>
      <c r="H262" s="83">
        <f t="shared" si="43"/>
        <v>0.21006462459591552</v>
      </c>
      <c r="I262" s="82">
        <f t="shared" si="44"/>
        <v>0.21006462459591552</v>
      </c>
      <c r="J262" s="87">
        <f t="shared" si="45"/>
        <v>0.2940904744342817</v>
      </c>
      <c r="K262" s="88">
        <f t="shared" si="46"/>
        <v>0.44531462459591575</v>
      </c>
      <c r="L262" s="89">
        <f t="shared" si="47"/>
        <v>0.623440474434282</v>
      </c>
      <c r="M262" s="93">
        <f t="shared" si="48"/>
        <v>0.03264467592592605</v>
      </c>
      <c r="N262" s="93">
        <f t="shared" si="49"/>
        <v>0.061753707175423556</v>
      </c>
      <c r="O262" s="93">
        <f t="shared" si="50"/>
        <v>0.04570254629629646</v>
      </c>
      <c r="P262" s="93">
        <f t="shared" si="51"/>
        <v>0.08645519004559298</v>
      </c>
    </row>
    <row r="263" spans="1:16" ht="0" customHeight="1" hidden="1">
      <c r="A263" s="69">
        <f t="shared" si="40"/>
        <v>30.555555555555628</v>
      </c>
      <c r="B263" s="71">
        <f>INDEX(Значения_по_высоте_k,MATCH('Ветровое давление'!A263,Высота,1),MATCH('Ветровое давление'!$H$4,Тип_местности_для_K,0))+((INDEX(Значения_по_высоте_k,MATCH('Ветровое давление'!A263,Высота,1)+1,MATCH('Ветровое давление'!$H$4,Тип_местности_для_K,0))-INDEX(Значения_по_высоте_k,MATCH('Ветровое давление'!A263,Высота,1),MATCH('Ветровое давление'!$H$4,Тип_местности_для_K,0)))*(((A263-INDEX(Высота,MATCH('Ветровое давление'!A263,Высота,1))))/(INDEX(Высота,MATCH('Ветровое давление'!A263,Высота,1)+1)-INDEX(Высота,MATCH('Ветровое давление'!A263,Высота,1)))))</f>
        <v>0.9819444444444454</v>
      </c>
      <c r="C263" s="73">
        <f>INDEX(w0__кПа,MATCH('Ветровое давление'!$H$3,Ветровые_районы,0))*$H$13*B263</f>
        <v>0.23566666666666689</v>
      </c>
      <c r="D263" s="112">
        <f t="shared" si="39"/>
        <v>0.32993333333333363</v>
      </c>
      <c r="E263" s="75">
        <f>INDEX(Значения_по_высоте_E,MATCH('Ветровое давление'!A263,Высота,1),MATCH('Ветровое давление'!$H$4,Тип_местности_для_K,0))+((INDEX(Значения_по_высоте_E,MATCH('Ветровое давление'!A263,Высота,1)+1,MATCH('Ветровое давление'!$H$4,Тип_местности_для_K,0))-INDEX(Значения_по_высоте_E,MATCH('Ветровое давление'!A263,Высота,1),MATCH('Ветровое давление'!$H$4,Тип_местности_для_K,0)))*(((A263-INDEX(Высота,MATCH('Ветровое давление'!A263,Высота,1))))/(INDEX(Высота,MATCH('Ветровое давление'!A263,Высота,1)+1)-INDEX(Высота,MATCH('Ветровое давление'!A263,Высота,1)))))</f>
        <v>0.8566666666666662</v>
      </c>
      <c r="F263" s="76">
        <f t="shared" si="41"/>
        <v>0.1352648111111112</v>
      </c>
      <c r="G263" s="83">
        <f t="shared" si="42"/>
        <v>0.18862070916826382</v>
      </c>
      <c r="H263" s="83">
        <f t="shared" si="43"/>
        <v>0.2110238237949836</v>
      </c>
      <c r="I263" s="82">
        <f t="shared" si="44"/>
        <v>0.2110238237949836</v>
      </c>
      <c r="J263" s="87">
        <f t="shared" si="45"/>
        <v>0.29543335331297704</v>
      </c>
      <c r="K263" s="88">
        <f t="shared" si="46"/>
        <v>0.4466904904616505</v>
      </c>
      <c r="L263" s="89">
        <f t="shared" si="47"/>
        <v>0.6253666866463107</v>
      </c>
      <c r="M263" s="93">
        <f t="shared" si="48"/>
        <v>0.03270254629629642</v>
      </c>
      <c r="N263" s="93">
        <f t="shared" si="49"/>
        <v>0.061944799656775615</v>
      </c>
      <c r="O263" s="93">
        <f t="shared" si="50"/>
        <v>0.045783564814814985</v>
      </c>
      <c r="P263" s="93">
        <f t="shared" si="51"/>
        <v>0.08672271951948585</v>
      </c>
    </row>
    <row r="264" spans="1:16" ht="0" customHeight="1" hidden="1">
      <c r="A264" s="69">
        <f t="shared" si="40"/>
        <v>30.694444444444517</v>
      </c>
      <c r="B264" s="71">
        <f>INDEX(Значения_по_высоте_k,MATCH('Ветровое давление'!A264,Высота,1),MATCH('Ветровое давление'!$H$4,Тип_местности_для_K,0))+((INDEX(Значения_по_высоте_k,MATCH('Ветровое давление'!A264,Высота,1)+1,MATCH('Ветровое давление'!$H$4,Тип_местности_для_K,0))-INDEX(Значения_по_высоте_k,MATCH('Ветровое давление'!A264,Высота,1),MATCH('Ветровое давление'!$H$4,Тип_местности_для_K,0)))*(((A264-INDEX(Высота,MATCH('Ветровое давление'!A264,Высота,1))))/(INDEX(Высота,MATCH('Ветровое давление'!A264,Высота,1)+1)-INDEX(Высота,MATCH('Ветровое давление'!A264,Высота,1)))))</f>
        <v>0.9836805555555566</v>
      </c>
      <c r="C264" s="73">
        <f>INDEX(w0__кПа,MATCH('Ветровое давление'!$H$3,Ветровые_районы,0))*$H$13*B264</f>
        <v>0.23608333333333356</v>
      </c>
      <c r="D264" s="112">
        <f t="shared" si="39"/>
        <v>0.33051666666666696</v>
      </c>
      <c r="E264" s="75">
        <f>INDEX(Значения_по_высоте_E,MATCH('Ветровое давление'!A264,Высота,1),MATCH('Ветровое давление'!$H$4,Тип_местности_для_K,0))+((INDEX(Значения_по_высоте_E,MATCH('Ветровое давление'!A264,Высота,1)+1,MATCH('Ветровое давление'!$H$4,Тип_местности_для_K,0))-INDEX(Значения_по_высоте_E,MATCH('Ветровое давление'!A264,Высота,1),MATCH('Ветровое давление'!$H$4,Тип_местности_для_K,0)))*(((A264-INDEX(Высота,MATCH('Ветровое давление'!A264,Высота,1))))/(INDEX(Высота,MATCH('Ветровое давление'!A264,Высота,1)+1)-INDEX(Высота,MATCH('Ветровое давление'!A264,Высота,1)))))</f>
        <v>0.8558333333333329</v>
      </c>
      <c r="F264" s="76">
        <f t="shared" si="41"/>
        <v>0.1353721506944445</v>
      </c>
      <c r="G264" s="83">
        <f t="shared" si="42"/>
        <v>0.18877038940042357</v>
      </c>
      <c r="H264" s="83">
        <f t="shared" si="43"/>
        <v>0.21198302299405172</v>
      </c>
      <c r="I264" s="82">
        <f t="shared" si="44"/>
        <v>0.21198302299405172</v>
      </c>
      <c r="J264" s="87">
        <f t="shared" si="45"/>
        <v>0.2967762321916724</v>
      </c>
      <c r="K264" s="88">
        <f t="shared" si="46"/>
        <v>0.4480663563273853</v>
      </c>
      <c r="L264" s="89">
        <f t="shared" si="47"/>
        <v>0.6272928988583393</v>
      </c>
      <c r="M264" s="93">
        <f t="shared" si="48"/>
        <v>0.03276041666666679</v>
      </c>
      <c r="N264" s="93">
        <f t="shared" si="49"/>
        <v>0.06213589213812766</v>
      </c>
      <c r="O264" s="93">
        <f t="shared" si="50"/>
        <v>0.04586458333333351</v>
      </c>
      <c r="P264" s="93">
        <f t="shared" si="51"/>
        <v>0.08699024899337872</v>
      </c>
    </row>
    <row r="265" spans="1:16" ht="0" customHeight="1" hidden="1">
      <c r="A265" s="69">
        <f t="shared" si="40"/>
        <v>30.833333333333407</v>
      </c>
      <c r="B265" s="71">
        <f>INDEX(Значения_по_высоте_k,MATCH('Ветровое давление'!A265,Высота,1),MATCH('Ветровое давление'!$H$4,Тип_местности_для_K,0))+((INDEX(Значения_по_высоте_k,MATCH('Ветровое давление'!A265,Высота,1)+1,MATCH('Ветровое давление'!$H$4,Тип_местности_для_K,0))-INDEX(Значения_по_высоте_k,MATCH('Ветровое давление'!A265,Высота,1),MATCH('Ветровое давление'!$H$4,Тип_местности_для_K,0)))*(((A265-INDEX(Высота,MATCH('Ветровое давление'!A265,Высота,1))))/(INDEX(Высота,MATCH('Ветровое давление'!A265,Высота,1)+1)-INDEX(Высота,MATCH('Ветровое давление'!A265,Высота,1)))))</f>
        <v>0.9854166666666676</v>
      </c>
      <c r="C265" s="73">
        <f>INDEX(w0__кПа,MATCH('Ветровое давление'!$H$3,Ветровые_районы,0))*$H$13*B265</f>
        <v>0.2365000000000002</v>
      </c>
      <c r="D265" s="112">
        <f t="shared" si="39"/>
        <v>0.3311000000000003</v>
      </c>
      <c r="E265" s="75">
        <f>INDEX(Значения_по_высоте_E,MATCH('Ветровое давление'!A265,Высота,1),MATCH('Ветровое давление'!$H$4,Тип_местности_для_K,0))+((INDEX(Значения_по_высоте_E,MATCH('Ветровое давление'!A265,Высота,1)+1,MATCH('Ветровое давление'!$H$4,Тип_местности_для_K,0))-INDEX(Значения_по_высоте_E,MATCH('Ветровое давление'!A265,Высота,1),MATCH('Ветровое давление'!$H$4,Тип_местности_для_K,0)))*(((A265-INDEX(Высота,MATCH('Ветровое давление'!A265,Высота,1))))/(INDEX(Высота,MATCH('Ветровое давление'!A265,Высота,1)+1)-INDEX(Высота,MATCH('Ветровое давление'!A265,Высота,1)))))</f>
        <v>0.8549999999999996</v>
      </c>
      <c r="F265" s="76">
        <f t="shared" si="41"/>
        <v>0.13547902500000006</v>
      </c>
      <c r="G265" s="83">
        <f t="shared" si="42"/>
        <v>0.1889194208236013</v>
      </c>
      <c r="H265" s="83">
        <f t="shared" si="43"/>
        <v>0.21294222219311978</v>
      </c>
      <c r="I265" s="82">
        <f t="shared" si="44"/>
        <v>0.21294222219311978</v>
      </c>
      <c r="J265" s="87">
        <f t="shared" si="45"/>
        <v>0.2981191110703677</v>
      </c>
      <c r="K265" s="88">
        <f t="shared" si="46"/>
        <v>0.44944222219312</v>
      </c>
      <c r="L265" s="89">
        <f t="shared" si="47"/>
        <v>0.629219111070368</v>
      </c>
      <c r="M265" s="93">
        <f t="shared" si="48"/>
        <v>0.03281828703703716</v>
      </c>
      <c r="N265" s="93">
        <f t="shared" si="49"/>
        <v>0.062326984619479706</v>
      </c>
      <c r="O265" s="93">
        <f t="shared" si="50"/>
        <v>0.045945601851852015</v>
      </c>
      <c r="P265" s="93">
        <f t="shared" si="51"/>
        <v>0.08725777846727159</v>
      </c>
    </row>
    <row r="266" spans="1:16" ht="0" customHeight="1" hidden="1">
      <c r="A266" s="69">
        <f t="shared" si="40"/>
        <v>30.972222222222296</v>
      </c>
      <c r="B266" s="71">
        <f>INDEX(Значения_по_высоте_k,MATCH('Ветровое давление'!A266,Высота,1),MATCH('Ветровое давление'!$H$4,Тип_местности_для_K,0))+((INDEX(Значения_по_высоте_k,MATCH('Ветровое давление'!A266,Высота,1)+1,MATCH('Ветровое давление'!$H$4,Тип_местности_для_K,0))-INDEX(Значения_по_высоте_k,MATCH('Ветровое давление'!A266,Высота,1),MATCH('Ветровое давление'!$H$4,Тип_местности_для_K,0)))*(((A266-INDEX(Высота,MATCH('Ветровое давление'!A266,Высота,1))))/(INDEX(Высота,MATCH('Ветровое давление'!A266,Высота,1)+1)-INDEX(Высота,MATCH('Ветровое давление'!A266,Высота,1)))))</f>
        <v>0.9871527777777788</v>
      </c>
      <c r="C266" s="73">
        <f>INDEX(w0__кПа,MATCH('Ветровое давление'!$H$3,Ветровые_районы,0))*$H$13*B266</f>
        <v>0.2369166666666669</v>
      </c>
      <c r="D266" s="112">
        <f t="shared" si="39"/>
        <v>0.3316833333333336</v>
      </c>
      <c r="E266" s="75">
        <f>INDEX(Значения_по_высоте_E,MATCH('Ветровое давление'!A266,Высота,1),MATCH('Ветровое давление'!$H$4,Тип_местности_для_K,0))+((INDEX(Значения_по_высоте_E,MATCH('Ветровое давление'!A266,Высота,1)+1,MATCH('Ветровое давление'!$H$4,Тип_местности_для_K,0))-INDEX(Значения_по_высоте_E,MATCH('Ветровое давление'!A266,Высота,1),MATCH('Ветровое давление'!$H$4,Тип_местности_для_K,0)))*(((A266-INDEX(Высота,MATCH('Ветровое давление'!A266,Высота,1))))/(INDEX(Высота,MATCH('Ветровое давление'!A266,Высота,1)+1)-INDEX(Высота,MATCH('Ветровое давление'!A266,Высота,1)))))</f>
        <v>0.8541666666666663</v>
      </c>
      <c r="F266" s="76">
        <f t="shared" si="41"/>
        <v>0.13558543402777787</v>
      </c>
      <c r="G266" s="83">
        <f t="shared" si="42"/>
        <v>0.189067803437797</v>
      </c>
      <c r="H266" s="83">
        <f t="shared" si="43"/>
        <v>0.2139014213921879</v>
      </c>
      <c r="I266" s="82">
        <f t="shared" si="44"/>
        <v>0.2139014213921879</v>
      </c>
      <c r="J266" s="87">
        <f t="shared" si="45"/>
        <v>0.29946198994906303</v>
      </c>
      <c r="K266" s="88">
        <f t="shared" si="46"/>
        <v>0.4508180880588548</v>
      </c>
      <c r="L266" s="89">
        <f t="shared" si="47"/>
        <v>0.6311453232823967</v>
      </c>
      <c r="M266" s="93">
        <f t="shared" si="48"/>
        <v>0.03287615740740753</v>
      </c>
      <c r="N266" s="93">
        <f t="shared" si="49"/>
        <v>0.06251807710083176</v>
      </c>
      <c r="O266" s="93">
        <f t="shared" si="50"/>
        <v>0.046026620370370544</v>
      </c>
      <c r="P266" s="93">
        <f t="shared" si="51"/>
        <v>0.08752530794116446</v>
      </c>
    </row>
    <row r="267" spans="1:16" ht="0" customHeight="1" hidden="1">
      <c r="A267" s="69">
        <f t="shared" si="40"/>
        <v>31.111111111111185</v>
      </c>
      <c r="B267" s="71">
        <f>INDEX(Значения_по_высоте_k,MATCH('Ветровое давление'!A267,Высота,1),MATCH('Ветровое давление'!$H$4,Тип_местности_для_K,0))+((INDEX(Значения_по_высоте_k,MATCH('Ветровое давление'!A267,Высота,1)+1,MATCH('Ветровое давление'!$H$4,Тип_местности_для_K,0))-INDEX(Значения_по_высоте_k,MATCH('Ветровое давление'!A267,Высота,1),MATCH('Ветровое давление'!$H$4,Тип_местности_для_K,0)))*(((A267-INDEX(Высота,MATCH('Ветровое давление'!A267,Высота,1))))/(INDEX(Высота,MATCH('Ветровое давление'!A267,Высота,1)+1)-INDEX(Высота,MATCH('Ветровое давление'!A267,Высота,1)))))</f>
        <v>0.9888888888888898</v>
      </c>
      <c r="C267" s="73">
        <f>INDEX(w0__кПа,MATCH('Ветровое давление'!$H$3,Ветровые_районы,0))*$H$13*B267</f>
        <v>0.23733333333333353</v>
      </c>
      <c r="D267" s="112">
        <f t="shared" si="39"/>
        <v>0.33226666666666693</v>
      </c>
      <c r="E267" s="75">
        <f>INDEX(Значения_по_высоте_E,MATCH('Ветровое давление'!A267,Высота,1),MATCH('Ветровое давление'!$H$4,Тип_местности_для_K,0))+((INDEX(Значения_по_высоте_E,MATCH('Ветровое давление'!A267,Высота,1)+1,MATCH('Ветровое давление'!$H$4,Тип_местности_для_K,0))-INDEX(Значения_по_высоте_E,MATCH('Ветровое давление'!A267,Высота,1),MATCH('Ветровое давление'!$H$4,Тип_местности_для_K,0)))*(((A267-INDEX(Высота,MATCH('Ветровое давление'!A267,Высота,1))))/(INDEX(Высота,MATCH('Ветровое давление'!A267,Высота,1)+1)-INDEX(Высота,MATCH('Ветровое давление'!A267,Высота,1)))))</f>
        <v>0.8533333333333329</v>
      </c>
      <c r="F267" s="76">
        <f t="shared" si="41"/>
        <v>0.13569137777777784</v>
      </c>
      <c r="G267" s="83">
        <f t="shared" si="42"/>
        <v>0.18921553724301057</v>
      </c>
      <c r="H267" s="83">
        <f t="shared" si="43"/>
        <v>0.21486062059125605</v>
      </c>
      <c r="I267" s="82">
        <f t="shared" si="44"/>
        <v>0.21486062059125605</v>
      </c>
      <c r="J267" s="87">
        <f t="shared" si="45"/>
        <v>0.3008048688277584</v>
      </c>
      <c r="K267" s="88">
        <f t="shared" si="46"/>
        <v>0.4521939539245896</v>
      </c>
      <c r="L267" s="89">
        <f t="shared" si="47"/>
        <v>0.6330715354944254</v>
      </c>
      <c r="M267" s="93">
        <f t="shared" si="48"/>
        <v>0.032934027777777895</v>
      </c>
      <c r="N267" s="93">
        <f t="shared" si="49"/>
        <v>0.06270916958218382</v>
      </c>
      <c r="O267" s="93">
        <f t="shared" si="50"/>
        <v>0.04610763888888905</v>
      </c>
      <c r="P267" s="93">
        <f t="shared" si="51"/>
        <v>0.08779283741505733</v>
      </c>
    </row>
    <row r="268" spans="1:16" ht="0" customHeight="1" hidden="1">
      <c r="A268" s="69">
        <f t="shared" si="40"/>
        <v>31.250000000000075</v>
      </c>
      <c r="B268" s="71">
        <f>INDEX(Значения_по_высоте_k,MATCH('Ветровое давление'!A268,Высота,1),MATCH('Ветровое давление'!$H$4,Тип_местности_для_K,0))+((INDEX(Значения_по_высоте_k,MATCH('Ветровое давление'!A268,Высота,1)+1,MATCH('Ветровое давление'!$H$4,Тип_местности_для_K,0))-INDEX(Значения_по_высоте_k,MATCH('Ветровое давление'!A268,Высота,1),MATCH('Ветровое давление'!$H$4,Тип_местности_для_K,0)))*(((A268-INDEX(Высота,MATCH('Ветровое давление'!A268,Высота,1))))/(INDEX(Высота,MATCH('Ветровое давление'!A268,Высота,1)+1)-INDEX(Высота,MATCH('Ветровое давление'!A268,Высота,1)))))</f>
        <v>0.990625000000001</v>
      </c>
      <c r="C268" s="73">
        <f>INDEX(w0__кПа,MATCH('Ветровое давление'!$H$3,Ветровые_районы,0))*$H$13*B268</f>
        <v>0.23775000000000024</v>
      </c>
      <c r="D268" s="112">
        <f t="shared" si="39"/>
        <v>0.3328500000000003</v>
      </c>
      <c r="E268" s="75">
        <f>INDEX(Значения_по_высоте_E,MATCH('Ветровое давление'!A268,Высота,1),MATCH('Ветровое давление'!$H$4,Тип_местности_для_K,0))+((INDEX(Значения_по_высоте_E,MATCH('Ветровое давление'!A268,Высота,1)+1,MATCH('Ветровое давление'!$H$4,Тип_местности_для_K,0))-INDEX(Значения_по_высоте_E,MATCH('Ветровое давление'!A268,Высота,1),MATCH('Ветровое давление'!$H$4,Тип_местности_для_K,0)))*(((A268-INDEX(Высота,MATCH('Ветровое давление'!A268,Высота,1))))/(INDEX(Высота,MATCH('Ветровое давление'!A268,Высота,1)+1)-INDEX(Высота,MATCH('Ветровое давление'!A268,Высота,1)))))</f>
        <v>0.8524999999999996</v>
      </c>
      <c r="F268" s="76">
        <f t="shared" si="41"/>
        <v>0.13579685625000007</v>
      </c>
      <c r="G268" s="83">
        <f t="shared" si="42"/>
        <v>0.18936262223924216</v>
      </c>
      <c r="H268" s="83">
        <f t="shared" si="43"/>
        <v>0.21581981979032416</v>
      </c>
      <c r="I268" s="82">
        <f t="shared" si="44"/>
        <v>0.21581981979032416</v>
      </c>
      <c r="J268" s="87">
        <f t="shared" si="45"/>
        <v>0.3021477477064538</v>
      </c>
      <c r="K268" s="88">
        <f t="shared" si="46"/>
        <v>0.4535698197903244</v>
      </c>
      <c r="L268" s="89">
        <f t="shared" si="47"/>
        <v>0.6349977477064541</v>
      </c>
      <c r="M268" s="93">
        <f t="shared" si="48"/>
        <v>0.03299189814814827</v>
      </c>
      <c r="N268" s="93">
        <f t="shared" si="49"/>
        <v>0.06290026206353587</v>
      </c>
      <c r="O268" s="93">
        <f t="shared" si="50"/>
        <v>0.04618865740740758</v>
      </c>
      <c r="P268" s="93">
        <f t="shared" si="51"/>
        <v>0.08806036688895022</v>
      </c>
    </row>
    <row r="269" spans="1:16" ht="0" customHeight="1" hidden="1">
      <c r="A269" s="69">
        <f t="shared" si="40"/>
        <v>31.388888888888964</v>
      </c>
      <c r="B269" s="71">
        <f>INDEX(Значения_по_высоте_k,MATCH('Ветровое давление'!A269,Высота,1),MATCH('Ветровое давление'!$H$4,Тип_местности_для_K,0))+((INDEX(Значения_по_высоте_k,MATCH('Ветровое давление'!A269,Высота,1)+1,MATCH('Ветровое давление'!$H$4,Тип_местности_для_K,0))-INDEX(Значения_по_высоте_k,MATCH('Ветровое давление'!A269,Высота,1),MATCH('Ветровое давление'!$H$4,Тип_местности_для_K,0)))*(((A269-INDEX(Высота,MATCH('Ветровое давление'!A269,Высота,1))))/(INDEX(Высота,MATCH('Ветровое давление'!A269,Высота,1)+1)-INDEX(Высота,MATCH('Ветровое давление'!A269,Высота,1)))))</f>
        <v>0.9923611111111121</v>
      </c>
      <c r="C269" s="73">
        <f>INDEX(w0__кПа,MATCH('Ветровое давление'!$H$3,Ветровые_районы,0))*$H$13*B269</f>
        <v>0.23816666666666692</v>
      </c>
      <c r="D269" s="112">
        <f t="shared" si="39"/>
        <v>0.33343333333333364</v>
      </c>
      <c r="E269" s="75">
        <f>INDEX(Значения_по_высоте_E,MATCH('Ветровое давление'!A269,Высота,1),MATCH('Ветровое давление'!$H$4,Тип_местности_для_K,0))+((INDEX(Значения_по_высоте_E,MATCH('Ветровое давление'!A269,Высота,1)+1,MATCH('Ветровое давление'!$H$4,Тип_местности_для_K,0))-INDEX(Значения_по_высоте_E,MATCH('Ветровое давление'!A269,Высота,1),MATCH('Ветровое давление'!$H$4,Тип_местности_для_K,0)))*(((A269-INDEX(Высота,MATCH('Ветровое давление'!A269,Высота,1))))/(INDEX(Высота,MATCH('Ветровое давление'!A269,Высота,1)+1)-INDEX(Высота,MATCH('Ветровое давление'!A269,Высота,1)))))</f>
        <v>0.8516666666666662</v>
      </c>
      <c r="F269" s="76">
        <f t="shared" si="41"/>
        <v>0.13590186944444455</v>
      </c>
      <c r="G269" s="83">
        <f t="shared" si="42"/>
        <v>0.1895090584264917</v>
      </c>
      <c r="H269" s="83">
        <f t="shared" si="43"/>
        <v>0.21677901898939228</v>
      </c>
      <c r="I269" s="82">
        <f t="shared" si="44"/>
        <v>0.21677901898939228</v>
      </c>
      <c r="J269" s="87">
        <f t="shared" si="45"/>
        <v>0.3034906265851492</v>
      </c>
      <c r="K269" s="88">
        <f t="shared" si="46"/>
        <v>0.4549456856560592</v>
      </c>
      <c r="L269" s="89">
        <f t="shared" si="47"/>
        <v>0.6369239599184828</v>
      </c>
      <c r="M269" s="93">
        <f t="shared" si="48"/>
        <v>0.033049768518518645</v>
      </c>
      <c r="N269" s="93">
        <f t="shared" si="49"/>
        <v>0.06309135454488793</v>
      </c>
      <c r="O269" s="93">
        <f t="shared" si="50"/>
        <v>0.0462696759259261</v>
      </c>
      <c r="P269" s="93">
        <f t="shared" si="51"/>
        <v>0.08832789636284309</v>
      </c>
    </row>
    <row r="270" spans="1:16" ht="0" customHeight="1" hidden="1">
      <c r="A270" s="69">
        <f t="shared" si="40"/>
        <v>31.527777777777853</v>
      </c>
      <c r="B270" s="71">
        <f>INDEX(Значения_по_высоте_k,MATCH('Ветровое давление'!A270,Высота,1),MATCH('Ветровое давление'!$H$4,Тип_местности_для_K,0))+((INDEX(Значения_по_высоте_k,MATCH('Ветровое давление'!A270,Высота,1)+1,MATCH('Ветровое давление'!$H$4,Тип_местности_для_K,0))-INDEX(Значения_по_высоте_k,MATCH('Ветровое давление'!A270,Высота,1),MATCH('Ветровое давление'!$H$4,Тип_местности_для_K,0)))*(((A270-INDEX(Высота,MATCH('Ветровое давление'!A270,Высота,1))))/(INDEX(Высота,MATCH('Ветровое давление'!A270,Высота,1)+1)-INDEX(Высота,MATCH('Ветровое давление'!A270,Высота,1)))))</f>
        <v>0.9940972222222232</v>
      </c>
      <c r="C270" s="73">
        <f>INDEX(w0__кПа,MATCH('Ветровое давление'!$H$3,Ветровые_районы,0))*$H$13*B270</f>
        <v>0.23858333333333356</v>
      </c>
      <c r="D270" s="112">
        <f t="shared" si="39"/>
        <v>0.33401666666666696</v>
      </c>
      <c r="E270" s="75">
        <f>INDEX(Значения_по_высоте_E,MATCH('Ветровое давление'!A270,Высота,1),MATCH('Ветровое давление'!$H$4,Тип_местности_для_K,0))+((INDEX(Значения_по_высоте_E,MATCH('Ветровое давление'!A270,Высота,1)+1,MATCH('Ветровое давление'!$H$4,Тип_местности_для_K,0))-INDEX(Значения_по_высоте_E,MATCH('Ветровое давление'!A270,Высота,1),MATCH('Ветровое давление'!$H$4,Тип_местности_для_K,0)))*(((A270-INDEX(Высота,MATCH('Ветровое давление'!A270,Высота,1))))/(INDEX(Высота,MATCH('Ветровое давление'!A270,Высота,1)+1)-INDEX(Высота,MATCH('Ветровое давление'!A270,Высота,1)))))</f>
        <v>0.8508333333333329</v>
      </c>
      <c r="F270" s="76">
        <f t="shared" si="41"/>
        <v>0.1360064173611112</v>
      </c>
      <c r="G270" s="83">
        <f t="shared" si="42"/>
        <v>0.1896548458047591</v>
      </c>
      <c r="H270" s="83">
        <f t="shared" si="43"/>
        <v>0.21773821818846034</v>
      </c>
      <c r="I270" s="82">
        <f t="shared" si="44"/>
        <v>0.21773821818846034</v>
      </c>
      <c r="J270" s="87">
        <f t="shared" si="45"/>
        <v>0.30483350546384447</v>
      </c>
      <c r="K270" s="88">
        <f t="shared" si="46"/>
        <v>0.4563215515217939</v>
      </c>
      <c r="L270" s="89">
        <f t="shared" si="47"/>
        <v>0.6388501721305114</v>
      </c>
      <c r="M270" s="93">
        <f t="shared" si="48"/>
        <v>0.03310763888888901</v>
      </c>
      <c r="N270" s="93">
        <f t="shared" si="49"/>
        <v>0.06328244702623997</v>
      </c>
      <c r="O270" s="93">
        <f t="shared" si="50"/>
        <v>0.04635069444444461</v>
      </c>
      <c r="P270" s="93">
        <f t="shared" si="51"/>
        <v>0.08859542583673595</v>
      </c>
    </row>
    <row r="271" spans="1:16" ht="0" customHeight="1" hidden="1">
      <c r="A271" s="69">
        <f t="shared" si="40"/>
        <v>31.666666666666742</v>
      </c>
      <c r="B271" s="71">
        <f>INDEX(Значения_по_высоте_k,MATCH('Ветровое давление'!A271,Высота,1),MATCH('Ветровое давление'!$H$4,Тип_местности_для_K,0))+((INDEX(Значения_по_высоте_k,MATCH('Ветровое давление'!A271,Высота,1)+1,MATCH('Ветровое давление'!$H$4,Тип_местности_для_K,0))-INDEX(Значения_по_высоте_k,MATCH('Ветровое давление'!A271,Высота,1),MATCH('Ветровое давление'!$H$4,Тип_местности_для_K,0)))*(((A271-INDEX(Высота,MATCH('Ветровое давление'!A271,Высота,1))))/(INDEX(Высота,MATCH('Ветровое давление'!A271,Высота,1)+1)-INDEX(Высота,MATCH('Ветровое давление'!A271,Высота,1)))))</f>
        <v>0.9958333333333343</v>
      </c>
      <c r="C271" s="73">
        <f>INDEX(w0__кПа,MATCH('Ветровое давление'!$H$3,Ветровые_районы,0))*$H$13*B271</f>
        <v>0.23900000000000024</v>
      </c>
      <c r="D271" s="112">
        <f t="shared" si="39"/>
        <v>0.33460000000000034</v>
      </c>
      <c r="E271" s="75">
        <f>INDEX(Значения_по_высоте_E,MATCH('Ветровое давление'!A271,Высота,1),MATCH('Ветровое давление'!$H$4,Тип_местности_для_K,0))+((INDEX(Значения_по_высоте_E,MATCH('Ветровое давление'!A271,Высота,1)+1,MATCH('Ветровое давление'!$H$4,Тип_местности_для_K,0))-INDEX(Значения_по_высоте_E,MATCH('Ветровое давление'!A271,Высота,1),MATCH('Ветровое давление'!$H$4,Тип_местности_для_K,0)))*(((A271-INDEX(Высота,MATCH('Ветровое давление'!A271,Высота,1))))/(INDEX(Высота,MATCH('Ветровое давление'!A271,Высота,1)+1)-INDEX(Высота,MATCH('Ветровое давление'!A271,Высота,1)))))</f>
        <v>0.8499999999999996</v>
      </c>
      <c r="F271" s="76">
        <f t="shared" si="41"/>
        <v>0.13611050000000008</v>
      </c>
      <c r="G271" s="83">
        <f t="shared" si="42"/>
        <v>0.18979998437404452</v>
      </c>
      <c r="H271" s="83">
        <f t="shared" si="43"/>
        <v>0.21869741738752846</v>
      </c>
      <c r="I271" s="82">
        <f t="shared" si="44"/>
        <v>0.21869741738752846</v>
      </c>
      <c r="J271" s="87">
        <f t="shared" si="45"/>
        <v>0.3061763843425398</v>
      </c>
      <c r="K271" s="88">
        <f t="shared" si="46"/>
        <v>0.45769741738752867</v>
      </c>
      <c r="L271" s="89">
        <f t="shared" si="47"/>
        <v>0.6407763843425401</v>
      </c>
      <c r="M271" s="93">
        <f t="shared" si="48"/>
        <v>0.03316550925925939</v>
      </c>
      <c r="N271" s="93">
        <f t="shared" si="49"/>
        <v>0.06347353950759202</v>
      </c>
      <c r="O271" s="93">
        <f t="shared" si="50"/>
        <v>0.04643171296296314</v>
      </c>
      <c r="P271" s="93">
        <f t="shared" si="51"/>
        <v>0.08886295531062884</v>
      </c>
    </row>
    <row r="272" spans="1:16" ht="0" customHeight="1" hidden="1">
      <c r="A272" s="69">
        <f t="shared" si="40"/>
        <v>31.80555555555563</v>
      </c>
      <c r="B272" s="71">
        <f>INDEX(Значения_по_высоте_k,MATCH('Ветровое давление'!A272,Высота,1),MATCH('Ветровое давление'!$H$4,Тип_местности_для_K,0))+((INDEX(Значения_по_высоте_k,MATCH('Ветровое давление'!A272,Высота,1)+1,MATCH('Ветровое давление'!$H$4,Тип_местности_для_K,0))-INDEX(Значения_по_высоте_k,MATCH('Ветровое давление'!A272,Высота,1),MATCH('Ветровое давление'!$H$4,Тип_местности_для_K,0)))*(((A272-INDEX(Высота,MATCH('Ветровое давление'!A272,Высота,1))))/(INDEX(Высота,MATCH('Ветровое давление'!A272,Высота,1)+1)-INDEX(Высота,MATCH('Ветровое давление'!A272,Высота,1)))))</f>
        <v>0.9975694444444454</v>
      </c>
      <c r="C272" s="73">
        <f>INDEX(w0__кПа,MATCH('Ветровое давление'!$H$3,Ветровые_районы,0))*$H$13*B272</f>
        <v>0.2394166666666669</v>
      </c>
      <c r="D272" s="112">
        <f t="shared" si="39"/>
        <v>0.3351833333333336</v>
      </c>
      <c r="E272" s="75">
        <f>INDEX(Значения_по_высоте_E,MATCH('Ветровое давление'!A272,Высота,1),MATCH('Ветровое давление'!$H$4,Тип_местности_для_K,0))+((INDEX(Значения_по_высоте_E,MATCH('Ветровое давление'!A272,Высота,1)+1,MATCH('Ветровое давление'!$H$4,Тип_местности_для_K,0))-INDEX(Значения_по_высоте_E,MATCH('Ветровое давление'!A272,Высота,1),MATCH('Ветровое давление'!$H$4,Тип_местности_для_K,0)))*(((A272-INDEX(Высота,MATCH('Ветровое давление'!A272,Высота,1))))/(INDEX(Высота,MATCH('Ветровое давление'!A272,Высота,1)+1)-INDEX(Высота,MATCH('Ветровое давление'!A272,Высота,1)))))</f>
        <v>0.8491666666666663</v>
      </c>
      <c r="F272" s="76">
        <f t="shared" si="41"/>
        <v>0.1362141173611112</v>
      </c>
      <c r="G272" s="83">
        <f t="shared" si="42"/>
        <v>0.18994447413434787</v>
      </c>
      <c r="H272" s="83">
        <f t="shared" si="43"/>
        <v>0.21965661658659658</v>
      </c>
      <c r="I272" s="82">
        <f t="shared" si="44"/>
        <v>0.21965661658659658</v>
      </c>
      <c r="J272" s="87">
        <f t="shared" si="45"/>
        <v>0.3075192632212352</v>
      </c>
      <c r="K272" s="88">
        <f t="shared" si="46"/>
        <v>0.45907328325326346</v>
      </c>
      <c r="L272" s="89">
        <f t="shared" si="47"/>
        <v>0.6427025965545687</v>
      </c>
      <c r="M272" s="93">
        <f t="shared" si="48"/>
        <v>0.033223379629629755</v>
      </c>
      <c r="N272" s="93">
        <f t="shared" si="49"/>
        <v>0.06366463198894408</v>
      </c>
      <c r="O272" s="93">
        <f t="shared" si="50"/>
        <v>0.046512731481481655</v>
      </c>
      <c r="P272" s="93">
        <f t="shared" si="51"/>
        <v>0.08913048478452171</v>
      </c>
    </row>
    <row r="273" spans="1:16" ht="0" customHeight="1" hidden="1">
      <c r="A273" s="69">
        <f t="shared" si="40"/>
        <v>31.94444444444452</v>
      </c>
      <c r="B273" s="71">
        <f>INDEX(Значения_по_высоте_k,MATCH('Ветровое давление'!A273,Высота,1),MATCH('Ветровое давление'!$H$4,Тип_местности_для_K,0))+((INDEX(Значения_по_высоте_k,MATCH('Ветровое давление'!A273,Высота,1)+1,MATCH('Ветровое давление'!$H$4,Тип_местности_для_K,0))-INDEX(Значения_по_высоте_k,MATCH('Ветровое давление'!A273,Высота,1),MATCH('Ветровое давление'!$H$4,Тип_местности_для_K,0)))*(((A273-INDEX(Высота,MATCH('Ветровое давление'!A273,Высота,1))))/(INDEX(Высота,MATCH('Ветровое давление'!A273,Высота,1)+1)-INDEX(Высота,MATCH('Ветровое давление'!A273,Высота,1)))))</f>
        <v>0.9993055555555566</v>
      </c>
      <c r="C273" s="73">
        <f>INDEX(w0__кПа,MATCH('Ветровое давление'!$H$3,Ветровые_районы,0))*$H$13*B273</f>
        <v>0.23983333333333356</v>
      </c>
      <c r="D273" s="112">
        <f t="shared" si="39"/>
        <v>0.335766666666667</v>
      </c>
      <c r="E273" s="75">
        <f>INDEX(Значения_по_высоте_E,MATCH('Ветровое давление'!A273,Высота,1),MATCH('Ветровое давление'!$H$4,Тип_местности_для_K,0))+((INDEX(Значения_по_высоте_E,MATCH('Ветровое давление'!A273,Высота,1)+1,MATCH('Ветровое давление'!$H$4,Тип_местности_для_K,0))-INDEX(Значения_по_высоте_E,MATCH('Ветровое давление'!A273,Высота,1),MATCH('Ветровое давление'!$H$4,Тип_местности_для_K,0)))*(((A273-INDEX(Высота,MATCH('Ветровое давление'!A273,Высота,1))))/(INDEX(Высота,MATCH('Ветровое давление'!A273,Высота,1)+1)-INDEX(Высота,MATCH('Ветровое давление'!A273,Высота,1)))))</f>
        <v>0.8483333333333329</v>
      </c>
      <c r="F273" s="76">
        <f t="shared" si="41"/>
        <v>0.13631726944444453</v>
      </c>
      <c r="G273" s="83">
        <f t="shared" si="42"/>
        <v>0.19008831508566917</v>
      </c>
      <c r="H273" s="83">
        <f t="shared" si="43"/>
        <v>0.2206158157856647</v>
      </c>
      <c r="I273" s="82">
        <f t="shared" si="44"/>
        <v>0.2206158157856647</v>
      </c>
      <c r="J273" s="87">
        <f t="shared" si="45"/>
        <v>0.30886214209993057</v>
      </c>
      <c r="K273" s="88">
        <f t="shared" si="46"/>
        <v>0.46044914911899826</v>
      </c>
      <c r="L273" s="89">
        <f t="shared" si="47"/>
        <v>0.6446288087665976</v>
      </c>
      <c r="M273" s="93">
        <f t="shared" si="48"/>
        <v>0.03328125000000012</v>
      </c>
      <c r="N273" s="93">
        <f t="shared" si="49"/>
        <v>0.06385572447029614</v>
      </c>
      <c r="O273" s="93">
        <f t="shared" si="50"/>
        <v>0.04659375000000018</v>
      </c>
      <c r="P273" s="93">
        <f t="shared" si="51"/>
        <v>0.0893980142584146</v>
      </c>
    </row>
    <row r="274" spans="1:16" ht="0" customHeight="1" hidden="1">
      <c r="A274" s="69">
        <f t="shared" si="40"/>
        <v>32.08333333333341</v>
      </c>
      <c r="B274" s="71">
        <f>INDEX(Значения_по_высоте_k,MATCH('Ветровое давление'!A274,Высота,1),MATCH('Ветровое давление'!$H$4,Тип_местности_для_K,0))+((INDEX(Значения_по_высоте_k,MATCH('Ветровое давление'!A274,Высота,1)+1,MATCH('Ветровое давление'!$H$4,Тип_местности_для_K,0))-INDEX(Значения_по_высоте_k,MATCH('Ветровое давление'!A274,Высота,1),MATCH('Ветровое давление'!$H$4,Тип_местности_для_K,0)))*(((A274-INDEX(Высота,MATCH('Ветровое давление'!A274,Высота,1))))/(INDEX(Высота,MATCH('Ветровое давление'!A274,Высота,1)+1)-INDEX(Высота,MATCH('Ветровое давление'!A274,Высота,1)))))</f>
        <v>1.0010416666666675</v>
      </c>
      <c r="C274" s="73">
        <f>INDEX(w0__кПа,MATCH('Ветровое давление'!$H$3,Ветровые_районы,0))*$H$13*B274</f>
        <v>0.24025000000000019</v>
      </c>
      <c r="D274" s="112">
        <f t="shared" si="39"/>
        <v>0.33635000000000026</v>
      </c>
      <c r="E274" s="75">
        <f>INDEX(Значения_по_высоте_E,MATCH('Ветровое давление'!A274,Высота,1),MATCH('Ветровое давление'!$H$4,Тип_местности_для_K,0))+((INDEX(Значения_по_высоте_E,MATCH('Ветровое давление'!A274,Высота,1)+1,MATCH('Ветровое давление'!$H$4,Тип_местности_для_K,0))-INDEX(Значения_по_высоте_E,MATCH('Ветровое давление'!A274,Высота,1),MATCH('Ветровое давление'!$H$4,Тип_местности_для_K,0)))*(((A274-INDEX(Высота,MATCH('Ветровое давление'!A274,Высота,1))))/(INDEX(Высота,MATCH('Ветровое давление'!A274,Высота,1)+1)-INDEX(Высота,MATCH('Ветровое давление'!A274,Высота,1)))))</f>
        <v>0.8474999999999996</v>
      </c>
      <c r="F274" s="76">
        <f t="shared" si="41"/>
        <v>0.13641995625000006</v>
      </c>
      <c r="G274" s="83">
        <f t="shared" si="42"/>
        <v>0.19023150722800838</v>
      </c>
      <c r="H274" s="83">
        <f t="shared" si="43"/>
        <v>0.22157501498473278</v>
      </c>
      <c r="I274" s="82">
        <f t="shared" si="44"/>
        <v>0.22157501498473278</v>
      </c>
      <c r="J274" s="87">
        <f t="shared" si="45"/>
        <v>0.3102050209786259</v>
      </c>
      <c r="K274" s="88">
        <f t="shared" si="46"/>
        <v>0.46182501498473294</v>
      </c>
      <c r="L274" s="89">
        <f t="shared" si="47"/>
        <v>0.6465550209786262</v>
      </c>
      <c r="M274" s="93">
        <f t="shared" si="48"/>
        <v>0.033339120370369645</v>
      </c>
      <c r="N274" s="93">
        <f t="shared" si="49"/>
        <v>0.06404681695164655</v>
      </c>
      <c r="O274" s="93">
        <f t="shared" si="50"/>
        <v>0.0466747685185175</v>
      </c>
      <c r="P274" s="93">
        <f t="shared" si="51"/>
        <v>0.08966554373230518</v>
      </c>
    </row>
    <row r="275" spans="1:16" ht="0" customHeight="1" hidden="1">
      <c r="A275" s="69">
        <f t="shared" si="40"/>
        <v>32.22222222222229</v>
      </c>
      <c r="B275" s="71">
        <f>INDEX(Значения_по_высоте_k,MATCH('Ветровое давление'!A275,Высота,1),MATCH('Ветровое давление'!$H$4,Тип_местности_для_K,0))+((INDEX(Значения_по_высоте_k,MATCH('Ветровое давление'!A275,Высота,1)+1,MATCH('Ветровое давление'!$H$4,Тип_местности_для_K,0))-INDEX(Значения_по_высоте_k,MATCH('Ветровое давление'!A275,Высота,1),MATCH('Ветровое давление'!$H$4,Тип_местности_для_K,0)))*(((A275-INDEX(Высота,MATCH('Ветровое давление'!A275,Высота,1))))/(INDEX(Высота,MATCH('Ветровое давление'!A275,Высота,1)+1)-INDEX(Высота,MATCH('Ветровое давление'!A275,Высота,1)))))</f>
        <v>1.0027777777777787</v>
      </c>
      <c r="C275" s="73">
        <f>INDEX(w0__кПа,MATCH('Ветровое давление'!$H$3,Ветровые_районы,0))*$H$13*B275</f>
        <v>0.24066666666666686</v>
      </c>
      <c r="D275" s="112">
        <f t="shared" si="39"/>
        <v>0.3369333333333336</v>
      </c>
      <c r="E275" s="75">
        <f>INDEX(Значения_по_высоте_E,MATCH('Ветровое давление'!A275,Высота,1),MATCH('Ветровое давление'!$H$4,Тип_местности_для_K,0))+((INDEX(Значения_по_высоте_E,MATCH('Ветровое давление'!A275,Высота,1)+1,MATCH('Ветровое давление'!$H$4,Тип_местности_для_K,0))-INDEX(Значения_по_высоте_E,MATCH('Ветровое давление'!A275,Высота,1),MATCH('Ветровое давление'!$H$4,Тип_местности_для_K,0)))*(((A275-INDEX(Высота,MATCH('Ветровое давление'!A275,Высота,1))))/(INDEX(Высота,MATCH('Ветровое давление'!A275,Высота,1)+1)-INDEX(Высота,MATCH('Ветровое давление'!A275,Высота,1)))))</f>
        <v>0.8466666666666662</v>
      </c>
      <c r="F275" s="76">
        <f t="shared" si="41"/>
        <v>0.1365221777777778</v>
      </c>
      <c r="G275" s="83">
        <f t="shared" si="42"/>
        <v>0.19037405056136553</v>
      </c>
      <c r="H275" s="83">
        <f t="shared" si="43"/>
        <v>0.22253421418380087</v>
      </c>
      <c r="I275" s="82">
        <f t="shared" si="44"/>
        <v>0.22253421418380087</v>
      </c>
      <c r="J275" s="87">
        <f t="shared" si="45"/>
        <v>0.3115478998573212</v>
      </c>
      <c r="K275" s="88">
        <f t="shared" si="46"/>
        <v>0.46320088085046773</v>
      </c>
      <c r="L275" s="89">
        <f t="shared" si="47"/>
        <v>0.6484812331906548</v>
      </c>
      <c r="M275" s="93">
        <f t="shared" si="48"/>
        <v>0.033396990740740005</v>
      </c>
      <c r="N275" s="93">
        <f t="shared" si="49"/>
        <v>0.06423790943299859</v>
      </c>
      <c r="O275" s="93">
        <f t="shared" si="50"/>
        <v>0.04675578703703601</v>
      </c>
      <c r="P275" s="93">
        <f t="shared" si="51"/>
        <v>0.089933073206198</v>
      </c>
    </row>
    <row r="276" spans="1:16" ht="0" customHeight="1" hidden="1">
      <c r="A276" s="69">
        <f t="shared" si="40"/>
        <v>32.36111111111118</v>
      </c>
      <c r="B276" s="71">
        <f>INDEX(Значения_по_высоте_k,MATCH('Ветровое давление'!A276,Высота,1),MATCH('Ветровое давление'!$H$4,Тип_местности_для_K,0))+((INDEX(Значения_по_высоте_k,MATCH('Ветровое давление'!A276,Высота,1)+1,MATCH('Ветровое давление'!$H$4,Тип_местности_для_K,0))-INDEX(Значения_по_высоте_k,MATCH('Ветровое давление'!A276,Высота,1),MATCH('Ветровое давление'!$H$4,Тип_местности_для_K,0)))*(((A276-INDEX(Высота,MATCH('Ветровое давление'!A276,Высота,1))))/(INDEX(Высота,MATCH('Ветровое давление'!A276,Высота,1)+1)-INDEX(Высота,MATCH('Ветровое давление'!A276,Высота,1)))))</f>
        <v>1.0045138888888898</v>
      </c>
      <c r="C276" s="73">
        <f>INDEX(w0__кПа,MATCH('Ветровое давление'!$H$3,Ветровые_районы,0))*$H$13*B276</f>
        <v>0.24108333333333354</v>
      </c>
      <c r="D276" s="112">
        <f t="shared" si="39"/>
        <v>0.3375166666666669</v>
      </c>
      <c r="E276" s="75">
        <f>INDEX(Значения_по_высоте_E,MATCH('Ветровое давление'!A276,Высота,1),MATCH('Ветровое давление'!$H$4,Тип_местности_для_K,0))+((INDEX(Значения_по_высоте_E,MATCH('Ветровое давление'!A276,Высота,1)+1,MATCH('Ветровое давление'!$H$4,Тип_местности_для_K,0))-INDEX(Значения_по_высоте_E,MATCH('Ветровое давление'!A276,Высота,1),MATCH('Ветровое давление'!$H$4,Тип_местности_для_K,0)))*(((A276-INDEX(Высота,MATCH('Ветровое давление'!A276,Высота,1))))/(INDEX(Высота,MATCH('Ветровое давление'!A276,Высота,1)+1)-INDEX(Высота,MATCH('Ветровое давление'!A276,Высота,1)))))</f>
        <v>0.845833333333333</v>
      </c>
      <c r="F276" s="76">
        <f t="shared" si="41"/>
        <v>0.13662393402777787</v>
      </c>
      <c r="G276" s="83">
        <f t="shared" si="42"/>
        <v>0.19051594508574074</v>
      </c>
      <c r="H276" s="83">
        <f t="shared" si="43"/>
        <v>0.22349341338286893</v>
      </c>
      <c r="I276" s="82">
        <f t="shared" si="44"/>
        <v>0.22349341338286893</v>
      </c>
      <c r="J276" s="87">
        <f t="shared" si="45"/>
        <v>0.3128907787360165</v>
      </c>
      <c r="K276" s="88">
        <f t="shared" si="46"/>
        <v>0.46457674671620247</v>
      </c>
      <c r="L276" s="89">
        <f t="shared" si="47"/>
        <v>0.6504074454026834</v>
      </c>
      <c r="M276" s="93">
        <f t="shared" si="48"/>
        <v>0.03345486111111038</v>
      </c>
      <c r="N276" s="93">
        <f t="shared" si="49"/>
        <v>0.06442900191435064</v>
      </c>
      <c r="O276" s="93">
        <f t="shared" si="50"/>
        <v>0.04683680555555452</v>
      </c>
      <c r="P276" s="93">
        <f t="shared" si="51"/>
        <v>0.09020060268009088</v>
      </c>
    </row>
    <row r="277" spans="1:16" ht="0" customHeight="1" hidden="1">
      <c r="A277" s="69">
        <f t="shared" si="40"/>
        <v>32.500000000000064</v>
      </c>
      <c r="B277" s="71">
        <f>INDEX(Значения_по_высоте_k,MATCH('Ветровое давление'!A277,Высота,1),MATCH('Ветровое давление'!$H$4,Тип_местности_для_K,0))+((INDEX(Значения_по_высоте_k,MATCH('Ветровое давление'!A277,Высота,1)+1,MATCH('Ветровое давление'!$H$4,Тип_местности_для_K,0))-INDEX(Значения_по_высоте_k,MATCH('Ветровое давление'!A277,Высота,1),MATCH('Ветровое давление'!$H$4,Тип_местности_для_K,0)))*(((A277-INDEX(Высота,MATCH('Ветровое давление'!A277,Высота,1))))/(INDEX(Высота,MATCH('Ветровое давление'!A277,Высота,1)+1)-INDEX(Высота,MATCH('Ветровое давление'!A277,Высота,1)))))</f>
        <v>1.006250000000001</v>
      </c>
      <c r="C277" s="73">
        <f>INDEX(w0__кПа,MATCH('Ветровое давление'!$H$3,Ветровые_районы,0))*$H$13*B277</f>
        <v>0.24150000000000021</v>
      </c>
      <c r="D277" s="112">
        <f t="shared" si="39"/>
        <v>0.3381000000000003</v>
      </c>
      <c r="E277" s="75">
        <f>INDEX(Значения_по_высоте_E,MATCH('Ветровое давление'!A277,Высота,1),MATCH('Ветровое давление'!$H$4,Тип_местности_для_K,0))+((INDEX(Значения_по_высоте_E,MATCH('Ветровое давление'!A277,Высота,1)+1,MATCH('Ветровое давление'!$H$4,Тип_местности_для_K,0))-INDEX(Значения_по_высоте_E,MATCH('Ветровое давление'!A277,Высота,1),MATCH('Ветровое давление'!$H$4,Тип_местности_для_K,0)))*(((A277-INDEX(Высота,MATCH('Ветровое давление'!A277,Высота,1))))/(INDEX(Высота,MATCH('Ветровое давление'!A277,Высота,1)+1)-INDEX(Высота,MATCH('Ветровое давление'!A277,Высота,1)))))</f>
        <v>0.8449999999999996</v>
      </c>
      <c r="F277" s="76">
        <f t="shared" si="41"/>
        <v>0.13672522500000006</v>
      </c>
      <c r="G277" s="83">
        <f t="shared" si="42"/>
        <v>0.19065719080113377</v>
      </c>
      <c r="H277" s="83">
        <f t="shared" si="43"/>
        <v>0.22445261258193702</v>
      </c>
      <c r="I277" s="82">
        <f t="shared" si="44"/>
        <v>0.22445261258193702</v>
      </c>
      <c r="J277" s="87">
        <f t="shared" si="45"/>
        <v>0.31423365761471184</v>
      </c>
      <c r="K277" s="88">
        <f t="shared" si="46"/>
        <v>0.4659526125819372</v>
      </c>
      <c r="L277" s="89">
        <f t="shared" si="47"/>
        <v>0.6523336576147121</v>
      </c>
      <c r="M277" s="93">
        <f t="shared" si="48"/>
        <v>0.03351273148148075</v>
      </c>
      <c r="N277" s="93">
        <f t="shared" si="49"/>
        <v>0.06462009439570267</v>
      </c>
      <c r="O277" s="93">
        <f t="shared" si="50"/>
        <v>0.04691782407407304</v>
      </c>
      <c r="P277" s="93">
        <f t="shared" si="51"/>
        <v>0.09046813215398374</v>
      </c>
    </row>
    <row r="278" spans="1:16" ht="0" customHeight="1" hidden="1">
      <c r="A278" s="69">
        <f t="shared" si="40"/>
        <v>32.63888888888895</v>
      </c>
      <c r="B278" s="71">
        <f>INDEX(Значения_по_высоте_k,MATCH('Ветровое давление'!A278,Высота,1),MATCH('Ветровое давление'!$H$4,Тип_местности_для_K,0))+((INDEX(Значения_по_высоте_k,MATCH('Ветровое давление'!A278,Высота,1)+1,MATCH('Ветровое давление'!$H$4,Тип_местности_для_K,0))-INDEX(Значения_по_высоте_k,MATCH('Ветровое давление'!A278,Высота,1),MATCH('Ветровое давление'!$H$4,Тип_местности_для_K,0)))*(((A278-INDEX(Высота,MATCH('Ветровое давление'!A278,Высота,1))))/(INDEX(Высота,MATCH('Ветровое давление'!A278,Высота,1)+1)-INDEX(Высота,MATCH('Ветровое давление'!A278,Высота,1)))))</f>
        <v>1.007986111111112</v>
      </c>
      <c r="C278" s="73">
        <f>INDEX(w0__кПа,MATCH('Ветровое давление'!$H$3,Ветровые_районы,0))*$H$13*B278</f>
        <v>0.24191666666666686</v>
      </c>
      <c r="D278" s="112">
        <f t="shared" si="39"/>
        <v>0.3386833333333336</v>
      </c>
      <c r="E278" s="75">
        <f>INDEX(Значения_по_высоте_E,MATCH('Ветровое давление'!A278,Высота,1),MATCH('Ветровое давление'!$H$4,Тип_местности_для_K,0))+((INDEX(Значения_по_высоте_E,MATCH('Ветровое давление'!A278,Высота,1)+1,MATCH('Ветровое давление'!$H$4,Тип_местности_для_K,0))-INDEX(Значения_по_высоте_E,MATCH('Ветровое давление'!A278,Высота,1),MATCH('Ветровое давление'!$H$4,Тип_местности_для_K,0)))*(((A278-INDEX(Высота,MATCH('Ветровое давление'!A278,Высота,1))))/(INDEX(Высота,MATCH('Ветровое давление'!A278,Высота,1)+1)-INDEX(Высота,MATCH('Ветровое давление'!A278,Высота,1)))))</f>
        <v>0.8441666666666663</v>
      </c>
      <c r="F278" s="76">
        <f t="shared" si="41"/>
        <v>0.1368260506944445</v>
      </c>
      <c r="G278" s="83">
        <f t="shared" si="42"/>
        <v>0.1907977877075448</v>
      </c>
      <c r="H278" s="83">
        <f t="shared" si="43"/>
        <v>0.22541181178100508</v>
      </c>
      <c r="I278" s="82">
        <f t="shared" si="44"/>
        <v>0.22541181178100508</v>
      </c>
      <c r="J278" s="87">
        <f t="shared" si="45"/>
        <v>0.3155765364934071</v>
      </c>
      <c r="K278" s="88">
        <f t="shared" si="46"/>
        <v>0.46732847844767195</v>
      </c>
      <c r="L278" s="89">
        <f t="shared" si="47"/>
        <v>0.6542598698267408</v>
      </c>
      <c r="M278" s="93">
        <f t="shared" si="48"/>
        <v>0.033570601851851116</v>
      </c>
      <c r="N278" s="93">
        <f t="shared" si="49"/>
        <v>0.06481118687705473</v>
      </c>
      <c r="O278" s="93">
        <f t="shared" si="50"/>
        <v>0.046998842592591565</v>
      </c>
      <c r="P278" s="93">
        <f t="shared" si="51"/>
        <v>0.09073566162787661</v>
      </c>
    </row>
    <row r="279" spans="1:16" ht="0" customHeight="1" hidden="1">
      <c r="A279" s="69">
        <f t="shared" si="40"/>
        <v>32.777777777777835</v>
      </c>
      <c r="B279" s="71">
        <f>INDEX(Значения_по_высоте_k,MATCH('Ветровое давление'!A279,Высота,1),MATCH('Ветровое давление'!$H$4,Тип_местности_для_K,0))+((INDEX(Значения_по_высоте_k,MATCH('Ветровое давление'!A279,Высота,1)+1,MATCH('Ветровое давление'!$H$4,Тип_местности_для_K,0))-INDEX(Значения_по_высоте_k,MATCH('Ветровое давление'!A279,Высота,1),MATCH('Ветровое давление'!$H$4,Тип_местности_для_K,0)))*(((A279-INDEX(Высота,MATCH('Ветровое давление'!A279,Высота,1))))/(INDEX(Высота,MATCH('Ветровое давление'!A279,Высота,1)+1)-INDEX(Высота,MATCH('Ветровое давление'!A279,Высота,1)))))</f>
        <v>1.009722222222223</v>
      </c>
      <c r="C279" s="73">
        <f>INDEX(w0__кПа,MATCH('Ветровое давление'!$H$3,Ветровые_районы,0))*$H$13*B279</f>
        <v>0.24233333333333354</v>
      </c>
      <c r="D279" s="112">
        <f t="shared" si="39"/>
        <v>0.33926666666666694</v>
      </c>
      <c r="E279" s="75">
        <f>INDEX(Значения_по_высоте_E,MATCH('Ветровое давление'!A279,Высота,1),MATCH('Ветровое давление'!$H$4,Тип_местности_для_K,0))+((INDEX(Значения_по_высоте_E,MATCH('Ветровое давление'!A279,Высота,1)+1,MATCH('Ветровое давление'!$H$4,Тип_местности_для_K,0))-INDEX(Значения_по_высоте_E,MATCH('Ветровое давление'!A279,Высота,1),MATCH('Ветровое давление'!$H$4,Тип_местности_для_K,0)))*(((A279-INDEX(Высота,MATCH('Ветровое давление'!A279,Высота,1))))/(INDEX(Высота,MATCH('Ветровое давление'!A279,Высота,1)+1)-INDEX(Высота,MATCH('Ветровое давление'!A279,Высота,1)))))</f>
        <v>0.843333333333333</v>
      </c>
      <c r="F279" s="76">
        <f t="shared" si="41"/>
        <v>0.13692641111111117</v>
      </c>
      <c r="G279" s="83">
        <f t="shared" si="42"/>
        <v>0.19093773580497378</v>
      </c>
      <c r="H279" s="83">
        <f t="shared" si="43"/>
        <v>0.22637101098007317</v>
      </c>
      <c r="I279" s="82">
        <f t="shared" si="44"/>
        <v>0.22637101098007317</v>
      </c>
      <c r="J279" s="87">
        <f t="shared" si="45"/>
        <v>0.31691941537210244</v>
      </c>
      <c r="K279" s="88">
        <f t="shared" si="46"/>
        <v>0.4687043443134067</v>
      </c>
      <c r="L279" s="89">
        <f t="shared" si="47"/>
        <v>0.6561860820387694</v>
      </c>
      <c r="M279" s="93">
        <f t="shared" si="48"/>
        <v>0.033628472222221484</v>
      </c>
      <c r="N279" s="93">
        <f t="shared" si="49"/>
        <v>0.06500227935840676</v>
      </c>
      <c r="O279" s="93">
        <f t="shared" si="50"/>
        <v>0.04707986111111007</v>
      </c>
      <c r="P279" s="93">
        <f t="shared" si="51"/>
        <v>0.09100319110176947</v>
      </c>
    </row>
    <row r="280" spans="1:16" ht="0" customHeight="1" hidden="1">
      <c r="A280" s="69">
        <f t="shared" si="40"/>
        <v>32.91666666666672</v>
      </c>
      <c r="B280" s="71">
        <f>INDEX(Значения_по_высоте_k,MATCH('Ветровое давление'!A280,Высота,1),MATCH('Ветровое давление'!$H$4,Тип_местности_для_K,0))+((INDEX(Значения_по_высоте_k,MATCH('Ветровое давление'!A280,Высота,1)+1,MATCH('Ветровое давление'!$H$4,Тип_местности_для_K,0))-INDEX(Значения_по_высоте_k,MATCH('Ветровое давление'!A280,Высота,1),MATCH('Ветровое давление'!$H$4,Тип_местности_для_K,0)))*(((A280-INDEX(Высота,MATCH('Ветровое давление'!A280,Высота,1))))/(INDEX(Высота,MATCH('Ветровое давление'!A280,Высота,1)+1)-INDEX(Высота,MATCH('Ветровое давление'!A280,Высота,1)))))</f>
        <v>1.011458333333334</v>
      </c>
      <c r="C280" s="73">
        <f>INDEX(w0__кПа,MATCH('Ветровое давление'!$H$3,Ветровые_районы,0))*$H$13*B280</f>
        <v>0.24275000000000016</v>
      </c>
      <c r="D280" s="112">
        <f t="shared" si="39"/>
        <v>0.3398500000000002</v>
      </c>
      <c r="E280" s="75">
        <f>INDEX(Значения_по_высоте_E,MATCH('Ветровое давление'!A280,Высота,1),MATCH('Ветровое давление'!$H$4,Тип_местности_для_K,0))+((INDEX(Значения_по_высоте_E,MATCH('Ветровое давление'!A280,Высота,1)+1,MATCH('Ветровое давление'!$H$4,Тип_местности_для_K,0))-INDEX(Значения_по_высоте_E,MATCH('Ветровое давление'!A280,Высота,1),MATCH('Ветровое давление'!$H$4,Тип_местности_для_K,0)))*(((A280-INDEX(Высота,MATCH('Ветровое давление'!A280,Высота,1))))/(INDEX(Высота,MATCH('Ветровое давление'!A280,Высота,1)+1)-INDEX(Высота,MATCH('Ветровое давление'!A280,Высота,1)))))</f>
        <v>0.8424999999999997</v>
      </c>
      <c r="F280" s="76">
        <f t="shared" si="41"/>
        <v>0.13702630625000006</v>
      </c>
      <c r="G280" s="83">
        <f t="shared" si="42"/>
        <v>0.1910770350934207</v>
      </c>
      <c r="H280" s="83">
        <f t="shared" si="43"/>
        <v>0.2273302101791413</v>
      </c>
      <c r="I280" s="82">
        <f t="shared" si="44"/>
        <v>0.2273302101791413</v>
      </c>
      <c r="J280" s="87">
        <f t="shared" si="45"/>
        <v>0.3182622942507978</v>
      </c>
      <c r="K280" s="88">
        <f t="shared" si="46"/>
        <v>0.4700802101791415</v>
      </c>
      <c r="L280" s="89">
        <f t="shared" si="47"/>
        <v>0.658112294250798</v>
      </c>
      <c r="M280" s="93">
        <f t="shared" si="48"/>
        <v>0.03368634259259185</v>
      </c>
      <c r="N280" s="93">
        <f t="shared" si="49"/>
        <v>0.0651933718397588</v>
      </c>
      <c r="O280" s="93">
        <f t="shared" si="50"/>
        <v>0.04716087962962859</v>
      </c>
      <c r="P280" s="93">
        <f t="shared" si="51"/>
        <v>0.09127072057566234</v>
      </c>
    </row>
    <row r="281" spans="1:16" ht="0" customHeight="1" hidden="1">
      <c r="A281" s="69">
        <f t="shared" si="40"/>
        <v>33.05555555555561</v>
      </c>
      <c r="B281" s="71">
        <f>INDEX(Значения_по_высоте_k,MATCH('Ветровое давление'!A281,Высота,1),MATCH('Ветровое давление'!$H$4,Тип_местности_для_K,0))+((INDEX(Значения_по_высоте_k,MATCH('Ветровое давление'!A281,Высота,1)+1,MATCH('Ветровое давление'!$H$4,Тип_местности_для_K,0))-INDEX(Значения_по_высоте_k,MATCH('Ветровое давление'!A281,Высота,1),MATCH('Ветровое давление'!$H$4,Тип_местности_для_K,0)))*(((A281-INDEX(Высота,MATCH('Ветровое давление'!A281,Высота,1))))/(INDEX(Высота,MATCH('Ветровое давление'!A281,Высота,1)+1)-INDEX(Высота,MATCH('Ветровое давление'!A281,Высота,1)))))</f>
        <v>1.0131944444444452</v>
      </c>
      <c r="C281" s="73">
        <f>INDEX(w0__кПа,MATCH('Ветровое давление'!$H$3,Ветровые_районы,0))*$H$13*B281</f>
        <v>0.24316666666666684</v>
      </c>
      <c r="D281" s="112">
        <f t="shared" si="39"/>
        <v>0.34043333333333353</v>
      </c>
      <c r="E281" s="75">
        <f>INDEX(Значения_по_высоте_E,MATCH('Ветровое давление'!A281,Высота,1),MATCH('Ветровое давление'!$H$4,Тип_местности_для_K,0))+((INDEX(Значения_по_высоте_E,MATCH('Ветровое давление'!A281,Высота,1)+1,MATCH('Ветровое давление'!$H$4,Тип_местности_для_K,0))-INDEX(Значения_по_высоте_E,MATCH('Ветровое давление'!A281,Высота,1),MATCH('Ветровое давление'!$H$4,Тип_местности_для_K,0)))*(((A281-INDEX(Высота,MATCH('Ветровое давление'!A281,Высота,1))))/(INDEX(Высота,MATCH('Ветровое давление'!A281,Высота,1)+1)-INDEX(Высота,MATCH('Ветровое давление'!A281,Высота,1)))))</f>
        <v>0.8416666666666663</v>
      </c>
      <c r="F281" s="76">
        <f t="shared" si="41"/>
        <v>0.13712573611111117</v>
      </c>
      <c r="G281" s="83">
        <f t="shared" si="42"/>
        <v>0.19121568557288554</v>
      </c>
      <c r="H281" s="83">
        <f t="shared" si="43"/>
        <v>0.22828940937820932</v>
      </c>
      <c r="I281" s="82">
        <f t="shared" si="44"/>
        <v>0.22828940937820932</v>
      </c>
      <c r="J281" s="87">
        <f t="shared" si="45"/>
        <v>0.31960517312949305</v>
      </c>
      <c r="K281" s="88">
        <f t="shared" si="46"/>
        <v>0.47145607604487616</v>
      </c>
      <c r="L281" s="89">
        <f t="shared" si="47"/>
        <v>0.6600385064628266</v>
      </c>
      <c r="M281" s="93">
        <f t="shared" si="48"/>
        <v>0.03374421296296222</v>
      </c>
      <c r="N281" s="93">
        <f t="shared" si="49"/>
        <v>0.06538446432111085</v>
      </c>
      <c r="O281" s="93">
        <f t="shared" si="50"/>
        <v>0.0472418981481471</v>
      </c>
      <c r="P281" s="93">
        <f t="shared" si="51"/>
        <v>0.09153825004955517</v>
      </c>
    </row>
    <row r="282" spans="1:16" ht="0" customHeight="1" hidden="1">
      <c r="A282" s="69">
        <f t="shared" si="40"/>
        <v>33.19444444444449</v>
      </c>
      <c r="B282" s="71">
        <f>INDEX(Значения_по_высоте_k,MATCH('Ветровое давление'!A282,Высота,1),MATCH('Ветровое давление'!$H$4,Тип_местности_для_K,0))+((INDEX(Значения_по_высоте_k,MATCH('Ветровое давление'!A282,Высота,1)+1,MATCH('Ветровое давление'!$H$4,Тип_местности_для_K,0))-INDEX(Значения_по_высоте_k,MATCH('Ветровое давление'!A282,Высота,1),MATCH('Ветровое давление'!$H$4,Тип_местности_для_K,0)))*(((A282-INDEX(Высота,MATCH('Ветровое давление'!A282,Высота,1))))/(INDEX(Высота,MATCH('Ветровое давление'!A282,Высота,1)+1)-INDEX(Высота,MATCH('Ветровое давление'!A282,Высота,1)))))</f>
        <v>1.0149305555555563</v>
      </c>
      <c r="C282" s="73">
        <f>INDEX(w0__кПа,MATCH('Ветровое давление'!$H$3,Ветровые_районы,0))*$H$13*B282</f>
        <v>0.2435833333333335</v>
      </c>
      <c r="D282" s="112">
        <f t="shared" si="39"/>
        <v>0.3410166666666669</v>
      </c>
      <c r="E282" s="75">
        <f>INDEX(Значения_по_высоте_E,MATCH('Ветровое давление'!A282,Высота,1),MATCH('Ветровое давление'!$H$4,Тип_местности_для_K,0))+((INDEX(Значения_по_высоте_E,MATCH('Ветровое давление'!A282,Высота,1)+1,MATCH('Ветровое давление'!$H$4,Тип_местности_для_K,0))-INDEX(Значения_по_высоте_E,MATCH('Ветровое давление'!A282,Высота,1),MATCH('Ветровое давление'!$H$4,Тип_местности_для_K,0)))*(((A282-INDEX(Высота,MATCH('Ветровое давление'!A282,Высота,1))))/(INDEX(Высота,MATCH('Ветровое давление'!A282,Высота,1)+1)-INDEX(Высота,MATCH('Ветровое давление'!A282,Высота,1)))))</f>
        <v>0.8408333333333331</v>
      </c>
      <c r="F282" s="76">
        <f t="shared" si="41"/>
        <v>0.1372247006944445</v>
      </c>
      <c r="G282" s="83">
        <f t="shared" si="42"/>
        <v>0.19135368724336835</v>
      </c>
      <c r="H282" s="83">
        <f t="shared" si="43"/>
        <v>0.2292486085772774</v>
      </c>
      <c r="I282" s="82">
        <f t="shared" si="44"/>
        <v>0.2292486085772774</v>
      </c>
      <c r="J282" s="87">
        <f t="shared" si="45"/>
        <v>0.3209480520081884</v>
      </c>
      <c r="K282" s="88">
        <f t="shared" si="46"/>
        <v>0.47283194191061095</v>
      </c>
      <c r="L282" s="89">
        <f t="shared" si="47"/>
        <v>0.6619647186748553</v>
      </c>
      <c r="M282" s="93">
        <f t="shared" si="48"/>
        <v>0.03380208333333259</v>
      </c>
      <c r="N282" s="93">
        <f t="shared" si="49"/>
        <v>0.0655755568024629</v>
      </c>
      <c r="O282" s="93">
        <f t="shared" si="50"/>
        <v>0.04732291666666562</v>
      </c>
      <c r="P282" s="93">
        <f t="shared" si="51"/>
        <v>0.09180577952344804</v>
      </c>
    </row>
    <row r="283" spans="1:16" ht="0" customHeight="1" hidden="1">
      <c r="A283" s="69">
        <f t="shared" si="40"/>
        <v>33.33333333333338</v>
      </c>
      <c r="B283" s="71">
        <f>INDEX(Значения_по_высоте_k,MATCH('Ветровое давление'!A283,Высота,1),MATCH('Ветровое давление'!$H$4,Тип_местности_для_K,0))+((INDEX(Значения_по_высоте_k,MATCH('Ветровое давление'!A283,Высота,1)+1,MATCH('Ветровое давление'!$H$4,Тип_местности_для_K,0))-INDEX(Значения_по_высоте_k,MATCH('Ветровое давление'!A283,Высота,1),MATCH('Ветровое давление'!$H$4,Тип_местности_для_K,0)))*(((A283-INDEX(Высота,MATCH('Ветровое давление'!A283,Высота,1))))/(INDEX(Высота,MATCH('Ветровое давление'!A283,Высота,1)+1)-INDEX(Высота,MATCH('Ветровое давление'!A283,Высота,1)))))</f>
        <v>1.0166666666666673</v>
      </c>
      <c r="C283" s="73">
        <f>INDEX(w0__кПа,MATCH('Ветровое давление'!$H$3,Ветровые_районы,0))*$H$13*B283</f>
        <v>0.24400000000000013</v>
      </c>
      <c r="D283" s="112">
        <f t="shared" si="39"/>
        <v>0.3416000000000002</v>
      </c>
      <c r="E283" s="75">
        <f>INDEX(Значения_по_высоте_E,MATCH('Ветровое давление'!A283,Высота,1),MATCH('Ветровое давление'!$H$4,Тип_местности_для_K,0))+((INDEX(Значения_по_высоте_E,MATCH('Ветровое давление'!A283,Высота,1)+1,MATCH('Ветровое давление'!$H$4,Тип_местности_для_K,0))-INDEX(Значения_по_высоте_E,MATCH('Ветровое давление'!A283,Высота,1),MATCH('Ветровое давление'!$H$4,Тип_местности_для_K,0)))*(((A283-INDEX(Высота,MATCH('Ветровое давление'!A283,Высота,1))))/(INDEX(Высота,MATCH('Ветровое давление'!A283,Высота,1)+1)-INDEX(Высота,MATCH('Ветровое давление'!A283,Высота,1)))))</f>
        <v>0.8399999999999997</v>
      </c>
      <c r="F283" s="76">
        <f t="shared" si="41"/>
        <v>0.13732320000000003</v>
      </c>
      <c r="G283" s="83">
        <f t="shared" si="42"/>
        <v>0.1914910401048691</v>
      </c>
      <c r="H283" s="83">
        <f t="shared" si="43"/>
        <v>0.23020780777634553</v>
      </c>
      <c r="I283" s="82">
        <f t="shared" si="44"/>
        <v>0.23020780777634553</v>
      </c>
      <c r="J283" s="87">
        <f t="shared" si="45"/>
        <v>0.3222909308868837</v>
      </c>
      <c r="K283" s="88">
        <f t="shared" si="46"/>
        <v>0.47420780777634564</v>
      </c>
      <c r="L283" s="89">
        <f t="shared" si="47"/>
        <v>0.6638909308868839</v>
      </c>
      <c r="M283" s="93">
        <f t="shared" si="48"/>
        <v>0.033859953703702955</v>
      </c>
      <c r="N283" s="93">
        <f t="shared" si="49"/>
        <v>0.06576664928381494</v>
      </c>
      <c r="O283" s="93">
        <f t="shared" si="50"/>
        <v>0.04740393518518414</v>
      </c>
      <c r="P283" s="93">
        <f t="shared" si="51"/>
        <v>0.09207330899734091</v>
      </c>
    </row>
    <row r="284" spans="1:16" ht="0" customHeight="1" hidden="1">
      <c r="A284" s="69">
        <f t="shared" si="40"/>
        <v>33.472222222222264</v>
      </c>
      <c r="B284" s="71">
        <f>INDEX(Значения_по_высоте_k,MATCH('Ветровое давление'!A284,Высота,1),MATCH('Ветровое давление'!$H$4,Тип_местности_для_K,0))+((INDEX(Значения_по_высоте_k,MATCH('Ветровое давление'!A284,Высота,1)+1,MATCH('Ветровое давление'!$H$4,Тип_местности_для_K,0))-INDEX(Значения_по_высоте_k,MATCH('Ветровое давление'!A284,Высота,1),MATCH('Ветровое давление'!$H$4,Тип_местности_для_K,0)))*(((A284-INDEX(Высота,MATCH('Ветровое давление'!A284,Высота,1))))/(INDEX(Высота,MATCH('Ветровое давление'!A284,Высота,1)+1)-INDEX(Высота,MATCH('Ветровое давление'!A284,Высота,1)))))</f>
        <v>1.0184027777777784</v>
      </c>
      <c r="C284" s="73">
        <f>INDEX(w0__кПа,MATCH('Ветровое давление'!$H$3,Ветровые_районы,0))*$H$13*B284</f>
        <v>0.2444166666666668</v>
      </c>
      <c r="D284" s="112">
        <f t="shared" si="39"/>
        <v>0.3421833333333335</v>
      </c>
      <c r="E284" s="75">
        <f>INDEX(Значения_по_высоте_E,MATCH('Ветровое давление'!A284,Высота,1),MATCH('Ветровое давление'!$H$4,Тип_местности_для_K,0))+((INDEX(Значения_по_высоте_E,MATCH('Ветровое давление'!A284,Высота,1)+1,MATCH('Ветровое давление'!$H$4,Тип_местности_для_K,0))-INDEX(Значения_по_высоте_E,MATCH('Ветровое давление'!A284,Высота,1),MATCH('Ветровое давление'!$H$4,Тип_местности_для_K,0)))*(((A284-INDEX(Высота,MATCH('Ветровое давление'!A284,Высота,1))))/(INDEX(Высота,MATCH('Ветровое давление'!A284,Высота,1)+1)-INDEX(Высота,MATCH('Ветровое давление'!A284,Высота,1)))))</f>
        <v>0.8391666666666665</v>
      </c>
      <c r="F284" s="76">
        <f t="shared" si="41"/>
        <v>0.13742123402777784</v>
      </c>
      <c r="G284" s="83">
        <f t="shared" si="42"/>
        <v>0.1916277441573878</v>
      </c>
      <c r="H284" s="83">
        <f t="shared" si="43"/>
        <v>0.23116700697541362</v>
      </c>
      <c r="I284" s="82">
        <f t="shared" si="44"/>
        <v>0.23116700697541362</v>
      </c>
      <c r="J284" s="87">
        <f t="shared" si="45"/>
        <v>0.32363380976557904</v>
      </c>
      <c r="K284" s="88">
        <f t="shared" si="46"/>
        <v>0.47558367364208043</v>
      </c>
      <c r="L284" s="89">
        <f t="shared" si="47"/>
        <v>0.6658171430989126</v>
      </c>
      <c r="M284" s="93">
        <f t="shared" si="48"/>
        <v>0.03391782407407332</v>
      </c>
      <c r="N284" s="93">
        <f t="shared" si="49"/>
        <v>0.06595774176516697</v>
      </c>
      <c r="O284" s="93">
        <f t="shared" si="50"/>
        <v>0.04748495370370265</v>
      </c>
      <c r="P284" s="93">
        <f t="shared" si="51"/>
        <v>0.09234083847123377</v>
      </c>
    </row>
    <row r="285" spans="1:16" ht="0" customHeight="1" hidden="1">
      <c r="A285" s="69">
        <f t="shared" si="40"/>
        <v>33.61111111111115</v>
      </c>
      <c r="B285" s="71">
        <f>INDEX(Значения_по_высоте_k,MATCH('Ветровое давление'!A285,Высота,1),MATCH('Ветровое давление'!$H$4,Тип_местности_для_K,0))+((INDEX(Значения_по_высоте_k,MATCH('Ветровое давление'!A285,Высота,1)+1,MATCH('Ветровое давление'!$H$4,Тип_местности_для_K,0))-INDEX(Значения_по_высоте_k,MATCH('Ветровое давление'!A285,Высота,1),MATCH('Ветровое давление'!$H$4,Тип_местности_для_K,0)))*(((A285-INDEX(Высота,MATCH('Ветровое давление'!A285,Высота,1))))/(INDEX(Высота,MATCH('Ветровое давление'!A285,Высота,1)+1)-INDEX(Высота,MATCH('Ветровое давление'!A285,Высота,1)))))</f>
        <v>1.0201388888888894</v>
      </c>
      <c r="C285" s="73">
        <f>INDEX(w0__кПа,MATCH('Ветровое давление'!$H$3,Ветровые_районы,0))*$H$13*B285</f>
        <v>0.24483333333333343</v>
      </c>
      <c r="D285" s="112">
        <f t="shared" si="39"/>
        <v>0.3427666666666668</v>
      </c>
      <c r="E285" s="75">
        <f>INDEX(Значения_по_высоте_E,MATCH('Ветровое давление'!A285,Высота,1),MATCH('Ветровое давление'!$H$4,Тип_местности_для_K,0))+((INDEX(Значения_по_высоте_E,MATCH('Ветровое давление'!A285,Высота,1)+1,MATCH('Ветровое давление'!$H$4,Тип_местности_для_K,0))-INDEX(Значения_по_высоте_E,MATCH('Ветровое давление'!A285,Высота,1),MATCH('Ветровое давление'!$H$4,Тип_местности_для_K,0)))*(((A285-INDEX(Высота,MATCH('Ветровое давление'!A285,Высота,1))))/(INDEX(Высота,MATCH('Ветровое давление'!A285,Высота,1)+1)-INDEX(Высота,MATCH('Ветровое давление'!A285,Высота,1)))))</f>
        <v>0.8383333333333332</v>
      </c>
      <c r="F285" s="76">
        <f t="shared" si="41"/>
        <v>0.1375188027777778</v>
      </c>
      <c r="G285" s="83">
        <f t="shared" si="42"/>
        <v>0.19176379940092442</v>
      </c>
      <c r="H285" s="83">
        <f t="shared" si="43"/>
        <v>0.23212620617448168</v>
      </c>
      <c r="I285" s="82">
        <f t="shared" si="44"/>
        <v>0.23212620617448168</v>
      </c>
      <c r="J285" s="87">
        <f t="shared" si="45"/>
        <v>0.3249766886442743</v>
      </c>
      <c r="K285" s="88">
        <f t="shared" si="46"/>
        <v>0.4769595395078151</v>
      </c>
      <c r="L285" s="89">
        <f t="shared" si="47"/>
        <v>0.6677433553109411</v>
      </c>
      <c r="M285" s="93">
        <f t="shared" si="48"/>
        <v>0.03397569444444369</v>
      </c>
      <c r="N285" s="93">
        <f t="shared" si="49"/>
        <v>0.06614883424651902</v>
      </c>
      <c r="O285" s="93">
        <f t="shared" si="50"/>
        <v>0.04756597222222116</v>
      </c>
      <c r="P285" s="93">
        <f t="shared" si="51"/>
        <v>0.09260836794512663</v>
      </c>
    </row>
    <row r="286" spans="1:16" ht="0" customHeight="1" hidden="1">
      <c r="A286" s="69">
        <f t="shared" si="40"/>
        <v>33.750000000000036</v>
      </c>
      <c r="B286" s="71">
        <f>INDEX(Значения_по_высоте_k,MATCH('Ветровое давление'!A286,Высота,1),MATCH('Ветровое давление'!$H$4,Тип_местности_для_K,0))+((INDEX(Значения_по_высоте_k,MATCH('Ветровое давление'!A286,Высота,1)+1,MATCH('Ветровое давление'!$H$4,Тип_местности_для_K,0))-INDEX(Значения_по_высоте_k,MATCH('Ветровое давление'!A286,Высота,1),MATCH('Ветровое давление'!$H$4,Тип_местности_для_K,0)))*(((A286-INDEX(Высота,MATCH('Ветровое давление'!A286,Высота,1))))/(INDEX(Высота,MATCH('Ветровое давление'!A286,Высота,1)+1)-INDEX(Высота,MATCH('Ветровое давление'!A286,Высота,1)))))</f>
        <v>1.0218750000000005</v>
      </c>
      <c r="C286" s="73">
        <f>INDEX(w0__кПа,MATCH('Ветровое давление'!$H$3,Ветровые_районы,0))*$H$13*B286</f>
        <v>0.2452500000000001</v>
      </c>
      <c r="D286" s="112">
        <f t="shared" si="39"/>
        <v>0.34335000000000016</v>
      </c>
      <c r="E286" s="75">
        <f>INDEX(Значения_по_высоте_E,MATCH('Ветровое давление'!A286,Высота,1),MATCH('Ветровое давление'!$H$4,Тип_местности_для_K,0))+((INDEX(Значения_по_высоте_E,MATCH('Ветровое давление'!A286,Высота,1)+1,MATCH('Ветровое давление'!$H$4,Тип_местности_для_K,0))-INDEX(Значения_по_высоте_E,MATCH('Ветровое давление'!A286,Высота,1),MATCH('Ветровое давление'!$H$4,Тип_местности_для_K,0)))*(((A286-INDEX(Высота,MATCH('Ветровое давление'!A286,Высота,1))))/(INDEX(Высота,MATCH('Ветровое давление'!A286,Высота,1)+1)-INDEX(Высота,MATCH('Ветровое давление'!A286,Высота,1)))))</f>
        <v>0.8374999999999998</v>
      </c>
      <c r="F286" s="76">
        <f t="shared" si="41"/>
        <v>0.13761590625000003</v>
      </c>
      <c r="G286" s="83">
        <f t="shared" si="42"/>
        <v>0.191899205835479</v>
      </c>
      <c r="H286" s="83">
        <f t="shared" si="43"/>
        <v>0.23308540537354977</v>
      </c>
      <c r="I286" s="82">
        <f t="shared" si="44"/>
        <v>0.23308540537354977</v>
      </c>
      <c r="J286" s="87">
        <f t="shared" si="45"/>
        <v>0.32631956752296964</v>
      </c>
      <c r="K286" s="88">
        <f t="shared" si="46"/>
        <v>0.4783354053735499</v>
      </c>
      <c r="L286" s="89">
        <f t="shared" si="47"/>
        <v>0.6696695675229698</v>
      </c>
      <c r="M286" s="93">
        <f t="shared" si="48"/>
        <v>0.03403356481481405</v>
      </c>
      <c r="N286" s="93">
        <f t="shared" si="49"/>
        <v>0.06633992672787106</v>
      </c>
      <c r="O286" s="93">
        <f t="shared" si="50"/>
        <v>0.04764699074073968</v>
      </c>
      <c r="P286" s="93">
        <f t="shared" si="51"/>
        <v>0.09287589741901947</v>
      </c>
    </row>
    <row r="287" spans="1:16" ht="0" customHeight="1" hidden="1">
      <c r="A287" s="69">
        <f t="shared" si="40"/>
        <v>33.88888888888892</v>
      </c>
      <c r="B287" s="71">
        <f>INDEX(Значения_по_высоте_k,MATCH('Ветровое давление'!A287,Высота,1),MATCH('Ветровое давление'!$H$4,Тип_местности_для_K,0))+((INDEX(Значения_по_высоте_k,MATCH('Ветровое давление'!A287,Высота,1)+1,MATCH('Ветровое давление'!$H$4,Тип_местности_для_K,0))-INDEX(Значения_по_высоте_k,MATCH('Ветровое давление'!A287,Высота,1),MATCH('Ветровое давление'!$H$4,Тип_местности_для_K,0)))*(((A287-INDEX(Высота,MATCH('Ветровое давление'!A287,Высота,1))))/(INDEX(Высота,MATCH('Ветровое давление'!A287,Высота,1)+1)-INDEX(Высота,MATCH('Ветровое давление'!A287,Высота,1)))))</f>
        <v>1.0236111111111117</v>
      </c>
      <c r="C287" s="73">
        <f>INDEX(w0__кПа,MATCH('Ветровое давление'!$H$3,Ветровые_районы,0))*$H$13*B287</f>
        <v>0.2456666666666668</v>
      </c>
      <c r="D287" s="112">
        <f t="shared" si="39"/>
        <v>0.34393333333333354</v>
      </c>
      <c r="E287" s="75">
        <f>INDEX(Значения_по_высоте_E,MATCH('Ветровое давление'!A287,Высота,1),MATCH('Ветровое давление'!$H$4,Тип_местности_для_K,0))+((INDEX(Значения_по_высоте_E,MATCH('Ветровое давление'!A287,Высота,1)+1,MATCH('Ветровое давление'!$H$4,Тип_местности_для_K,0))-INDEX(Значения_по_высоте_E,MATCH('Ветровое давление'!A287,Высота,1),MATCH('Ветровое давление'!$H$4,Тип_местности_для_K,0)))*(((A287-INDEX(Высота,MATCH('Ветровое давление'!A287,Высота,1))))/(INDEX(Высота,MATCH('Ветровое давление'!A287,Высота,1)+1)-INDEX(Высота,MATCH('Ветровое давление'!A287,Высота,1)))))</f>
        <v>0.8366666666666666</v>
      </c>
      <c r="F287" s="76">
        <f t="shared" si="41"/>
        <v>0.1377125444444445</v>
      </c>
      <c r="G287" s="83">
        <f t="shared" si="42"/>
        <v>0.1920339634610516</v>
      </c>
      <c r="H287" s="83">
        <f t="shared" si="43"/>
        <v>0.23404460457261783</v>
      </c>
      <c r="I287" s="82">
        <f t="shared" si="44"/>
        <v>0.23404460457261783</v>
      </c>
      <c r="J287" s="87">
        <f t="shared" si="45"/>
        <v>0.3276624464016649</v>
      </c>
      <c r="K287" s="88">
        <f t="shared" si="46"/>
        <v>0.47971127123928464</v>
      </c>
      <c r="L287" s="89">
        <f t="shared" si="47"/>
        <v>0.6715957797349985</v>
      </c>
      <c r="M287" s="93">
        <f t="shared" si="48"/>
        <v>0.03409143518518443</v>
      </c>
      <c r="N287" s="93">
        <f t="shared" si="49"/>
        <v>0.06653101920922311</v>
      </c>
      <c r="O287" s="93">
        <f t="shared" si="50"/>
        <v>0.0477280092592582</v>
      </c>
      <c r="P287" s="93">
        <f t="shared" si="51"/>
        <v>0.09314342689291234</v>
      </c>
    </row>
    <row r="288" spans="1:16" ht="0" customHeight="1" hidden="1">
      <c r="A288" s="69">
        <f t="shared" si="40"/>
        <v>34.02777777777781</v>
      </c>
      <c r="B288" s="71">
        <f>INDEX(Значения_по_высоте_k,MATCH('Ветровое давление'!A288,Высота,1),MATCH('Ветровое давление'!$H$4,Тип_местности_для_K,0))+((INDEX(Значения_по_высоте_k,MATCH('Ветровое давление'!A288,Высота,1)+1,MATCH('Ветровое давление'!$H$4,Тип_местности_для_K,0))-INDEX(Значения_по_высоте_k,MATCH('Ветровое давление'!A288,Высота,1),MATCH('Ветровое давление'!$H$4,Тип_местности_для_K,0)))*(((A288-INDEX(Высота,MATCH('Ветровое давление'!A288,Высота,1))))/(INDEX(Высота,MATCH('Ветровое давление'!A288,Высота,1)+1)-INDEX(Высота,MATCH('Ветровое давление'!A288,Высота,1)))))</f>
        <v>1.0253472222222226</v>
      </c>
      <c r="C288" s="73">
        <f>INDEX(w0__кПа,MATCH('Ветровое давление'!$H$3,Ветровые_районы,0))*$H$13*B288</f>
        <v>0.24608333333333343</v>
      </c>
      <c r="D288" s="112">
        <f t="shared" si="39"/>
        <v>0.3445166666666668</v>
      </c>
      <c r="E288" s="75">
        <f>INDEX(Значения_по_высоте_E,MATCH('Ветровое давление'!A288,Высота,1),MATCH('Ветровое давление'!$H$4,Тип_местности_для_K,0))+((INDEX(Значения_по_высоте_E,MATCH('Ветровое давление'!A288,Высота,1)+1,MATCH('Ветровое давление'!$H$4,Тип_местности_для_K,0))-INDEX(Значения_по_высоте_E,MATCH('Ветровое давление'!A288,Высота,1),MATCH('Ветровое давление'!$H$4,Тип_местности_для_K,0)))*(((A288-INDEX(Высота,MATCH('Ветровое давление'!A288,Высота,1))))/(INDEX(Высота,MATCH('Ветровое давление'!A288,Высота,1)+1)-INDEX(Высота,MATCH('Ветровое давление'!A288,Высота,1)))))</f>
        <v>0.8358333333333332</v>
      </c>
      <c r="F288" s="76">
        <f t="shared" si="41"/>
        <v>0.13780871736111117</v>
      </c>
      <c r="G288" s="83">
        <f t="shared" si="42"/>
        <v>0.19216807227764207</v>
      </c>
      <c r="H288" s="83">
        <f t="shared" si="43"/>
        <v>0.23500380377168592</v>
      </c>
      <c r="I288" s="82">
        <f t="shared" si="44"/>
        <v>0.23500380377168592</v>
      </c>
      <c r="J288" s="87">
        <f t="shared" si="45"/>
        <v>0.32900532528036025</v>
      </c>
      <c r="K288" s="88">
        <f t="shared" si="46"/>
        <v>0.4810871371050194</v>
      </c>
      <c r="L288" s="89">
        <f t="shared" si="47"/>
        <v>0.673521991947027</v>
      </c>
      <c r="M288" s="93">
        <f t="shared" si="48"/>
        <v>0.034149305555554794</v>
      </c>
      <c r="N288" s="93">
        <f t="shared" si="49"/>
        <v>0.06672211169057515</v>
      </c>
      <c r="O288" s="93">
        <f t="shared" si="50"/>
        <v>0.047809027777776715</v>
      </c>
      <c r="P288" s="93">
        <f t="shared" si="51"/>
        <v>0.0934109563668052</v>
      </c>
    </row>
    <row r="289" spans="1:16" ht="0" customHeight="1" hidden="1">
      <c r="A289" s="69">
        <f t="shared" si="40"/>
        <v>34.16666666666669</v>
      </c>
      <c r="B289" s="71">
        <f>INDEX(Значения_по_высоте_k,MATCH('Ветровое давление'!A289,Высота,1),MATCH('Ветровое давление'!$H$4,Тип_местности_для_K,0))+((INDEX(Значения_по_высоте_k,MATCH('Ветровое давление'!A289,Высота,1)+1,MATCH('Ветровое давление'!$H$4,Тип_местности_для_K,0))-INDEX(Значения_по_высоте_k,MATCH('Ветровое давление'!A289,Высота,1),MATCH('Ветровое давление'!$H$4,Тип_местности_для_K,0)))*(((A289-INDEX(Высота,MATCH('Ветровое давление'!A289,Высота,1))))/(INDEX(Высота,MATCH('Ветровое давление'!A289,Высота,1)+1)-INDEX(Высота,MATCH('Ветровое давление'!A289,Высота,1)))))</f>
        <v>1.0270833333333338</v>
      </c>
      <c r="C289" s="73">
        <f>INDEX(w0__кПа,MATCH('Ветровое давление'!$H$3,Ветровые_районы,0))*$H$13*B289</f>
        <v>0.2465000000000001</v>
      </c>
      <c r="D289" s="112">
        <f t="shared" si="39"/>
        <v>0.34510000000000013</v>
      </c>
      <c r="E289" s="75">
        <f>INDEX(Значения_по_высоте_E,MATCH('Ветровое давление'!A289,Высота,1),MATCH('Ветровое давление'!$H$4,Тип_местности_для_K,0))+((INDEX(Значения_по_высоте_E,MATCH('Ветровое давление'!A289,Высота,1)+1,MATCH('Ветровое давление'!$H$4,Тип_местности_для_K,0))-INDEX(Значения_по_высоте_E,MATCH('Ветровое давление'!A289,Высота,1),MATCH('Ветровое давление'!$H$4,Тип_местности_для_K,0)))*(((A289-INDEX(Высота,MATCH('Ветровое давление'!A289,Высота,1))))/(INDEX(Высота,MATCH('Ветровое давление'!A289,Высота,1)+1)-INDEX(Высота,MATCH('Ветровое давление'!A289,Высота,1)))))</f>
        <v>0.8349999999999999</v>
      </c>
      <c r="F289" s="76">
        <f t="shared" si="41"/>
        <v>0.13790442500000005</v>
      </c>
      <c r="G289" s="83">
        <f t="shared" si="42"/>
        <v>0.19230153228525051</v>
      </c>
      <c r="H289" s="83">
        <f t="shared" si="43"/>
        <v>0.235963002970754</v>
      </c>
      <c r="I289" s="82">
        <f t="shared" si="44"/>
        <v>0.235963002970754</v>
      </c>
      <c r="J289" s="87">
        <f t="shared" si="45"/>
        <v>0.3303482041590556</v>
      </c>
      <c r="K289" s="88">
        <f t="shared" si="46"/>
        <v>0.4824630029707541</v>
      </c>
      <c r="L289" s="89">
        <f t="shared" si="47"/>
        <v>0.6754482041590557</v>
      </c>
      <c r="M289" s="93">
        <f t="shared" si="48"/>
        <v>0.03420717592592516</v>
      </c>
      <c r="N289" s="93">
        <f t="shared" si="49"/>
        <v>0.0669132041719272</v>
      </c>
      <c r="O289" s="93">
        <f t="shared" si="50"/>
        <v>0.04789004629629523</v>
      </c>
      <c r="P289" s="93">
        <f t="shared" si="51"/>
        <v>0.09367848584069806</v>
      </c>
    </row>
    <row r="290" spans="1:16" ht="0" customHeight="1" hidden="1">
      <c r="A290" s="69">
        <f t="shared" si="40"/>
        <v>34.30555555555558</v>
      </c>
      <c r="B290" s="71">
        <f>INDEX(Значения_по_высоте_k,MATCH('Ветровое давление'!A290,Высота,1),MATCH('Ветровое давление'!$H$4,Тип_местности_для_K,0))+((INDEX(Значения_по_высоте_k,MATCH('Ветровое давление'!A290,Высота,1)+1,MATCH('Ветровое давление'!$H$4,Тип_местности_для_K,0))-INDEX(Значения_по_высоте_k,MATCH('Ветровое давление'!A290,Высота,1),MATCH('Ветровое давление'!$H$4,Тип_местности_для_K,0)))*(((A290-INDEX(Высота,MATCH('Ветровое давление'!A290,Высота,1))))/(INDEX(Высота,MATCH('Ветровое давление'!A290,Высота,1)+1)-INDEX(Высота,MATCH('Ветровое давление'!A290,Высота,1)))))</f>
        <v>1.0288194444444447</v>
      </c>
      <c r="C290" s="73">
        <f>INDEX(w0__кПа,MATCH('Ветровое давление'!$H$3,Ветровые_районы,0))*$H$13*B290</f>
        <v>0.24691666666666673</v>
      </c>
      <c r="D290" s="112">
        <f t="shared" si="39"/>
        <v>0.3456833333333334</v>
      </c>
      <c r="E290" s="75">
        <f>INDEX(Значения_по_высоте_E,MATCH('Ветровое давление'!A290,Высота,1),MATCH('Ветровое давление'!$H$4,Тип_местности_для_K,0))+((INDEX(Значения_по_высоте_E,MATCH('Ветровое давление'!A290,Высота,1)+1,MATCH('Ветровое давление'!$H$4,Тип_местности_для_K,0))-INDEX(Значения_по_высоте_E,MATCH('Ветровое давление'!A290,Высота,1),MATCH('Ветровое давление'!$H$4,Тип_местности_для_K,0)))*(((A290-INDEX(Высота,MATCH('Ветровое давление'!A290,Высота,1))))/(INDEX(Высота,MATCH('Ветровое давление'!A290,Высота,1)+1)-INDEX(Высота,MATCH('Ветровое давление'!A290,Высота,1)))))</f>
        <v>0.8341666666666666</v>
      </c>
      <c r="F290" s="76">
        <f t="shared" si="41"/>
        <v>0.13799966736111113</v>
      </c>
      <c r="G290" s="83">
        <f t="shared" si="42"/>
        <v>0.19243434348387686</v>
      </c>
      <c r="H290" s="83">
        <f t="shared" si="43"/>
        <v>0.23692220216982213</v>
      </c>
      <c r="I290" s="82">
        <f t="shared" si="44"/>
        <v>0.23692220216982213</v>
      </c>
      <c r="J290" s="87">
        <f t="shared" si="45"/>
        <v>0.33169108303775097</v>
      </c>
      <c r="K290" s="88">
        <f t="shared" si="46"/>
        <v>0.48383886883648886</v>
      </c>
      <c r="L290" s="89">
        <f t="shared" si="47"/>
        <v>0.6773744163710844</v>
      </c>
      <c r="M290" s="93">
        <f t="shared" si="48"/>
        <v>0.03426504629629553</v>
      </c>
      <c r="N290" s="93">
        <f t="shared" si="49"/>
        <v>0.06710429665327923</v>
      </c>
      <c r="O290" s="93">
        <f t="shared" si="50"/>
        <v>0.04797106481481374</v>
      </c>
      <c r="P290" s="93">
        <f t="shared" si="51"/>
        <v>0.09394601531459093</v>
      </c>
    </row>
    <row r="291" spans="1:16" ht="0" customHeight="1" hidden="1">
      <c r="A291" s="69">
        <f t="shared" si="40"/>
        <v>34.444444444444464</v>
      </c>
      <c r="B291" s="71">
        <f>INDEX(Значения_по_высоте_k,MATCH('Ветровое давление'!A291,Высота,1),MATCH('Ветровое давление'!$H$4,Тип_местности_для_K,0))+((INDEX(Значения_по_высоте_k,MATCH('Ветровое давление'!A291,Высота,1)+1,MATCH('Ветровое давление'!$H$4,Тип_местности_для_K,0))-INDEX(Значения_по_высоте_k,MATCH('Ветровое давление'!A291,Высота,1),MATCH('Ветровое давление'!$H$4,Тип_местности_для_K,0)))*(((A291-INDEX(Высота,MATCH('Ветровое давление'!A291,Высота,1))))/(INDEX(Высота,MATCH('Ветровое давление'!A291,Высота,1)+1)-INDEX(Высота,MATCH('Ветровое давление'!A291,Высота,1)))))</f>
        <v>1.030555555555556</v>
      </c>
      <c r="C291" s="73">
        <f>INDEX(w0__кПа,MATCH('Ветровое давление'!$H$3,Ветровые_районы,0))*$H$13*B291</f>
        <v>0.2473333333333334</v>
      </c>
      <c r="D291" s="112">
        <f t="shared" si="39"/>
        <v>0.3462666666666667</v>
      </c>
      <c r="E291" s="75">
        <f>INDEX(Значения_по_высоте_E,MATCH('Ветровое давление'!A291,Высота,1),MATCH('Ветровое давление'!$H$4,Тип_местности_для_K,0))+((INDEX(Значения_по_высоте_E,MATCH('Ветровое давление'!A291,Высота,1)+1,MATCH('Ветровое давление'!$H$4,Тип_местности_для_K,0))-INDEX(Значения_по_высоте_E,MATCH('Ветровое давление'!A291,Высота,1),MATCH('Ветровое давление'!$H$4,Тип_местности_для_K,0)))*(((A291-INDEX(Высота,MATCH('Ветровое давление'!A291,Высота,1))))/(INDEX(Высота,MATCH('Ветровое давление'!A291,Высота,1)+1)-INDEX(Высота,MATCH('Ветровое давление'!A291,Высота,1)))))</f>
        <v>0.8333333333333333</v>
      </c>
      <c r="F291" s="76">
        <f t="shared" si="41"/>
        <v>0.1380944444444445</v>
      </c>
      <c r="G291" s="83">
        <f t="shared" si="42"/>
        <v>0.1925665058735212</v>
      </c>
      <c r="H291" s="83">
        <f t="shared" si="43"/>
        <v>0.2378814013688902</v>
      </c>
      <c r="I291" s="82">
        <f t="shared" si="44"/>
        <v>0.2378814013688902</v>
      </c>
      <c r="J291" s="87">
        <f t="shared" si="45"/>
        <v>0.33303396191644624</v>
      </c>
      <c r="K291" s="88">
        <f t="shared" si="46"/>
        <v>0.4852147347022236</v>
      </c>
      <c r="L291" s="89">
        <f t="shared" si="47"/>
        <v>0.6793006285831129</v>
      </c>
      <c r="M291" s="93">
        <f t="shared" si="48"/>
        <v>0.0343229166666659</v>
      </c>
      <c r="N291" s="93">
        <f t="shared" si="49"/>
        <v>0.06729538913463129</v>
      </c>
      <c r="O291" s="93">
        <f t="shared" si="50"/>
        <v>0.048052083333332246</v>
      </c>
      <c r="P291" s="93">
        <f t="shared" si="51"/>
        <v>0.09421354478848379</v>
      </c>
    </row>
    <row r="292" spans="1:16" ht="0" customHeight="1" hidden="1">
      <c r="A292" s="69">
        <f t="shared" si="40"/>
        <v>34.58333333333335</v>
      </c>
      <c r="B292" s="71">
        <f>INDEX(Значения_по_высоте_k,MATCH('Ветровое давление'!A292,Высота,1),MATCH('Ветровое давление'!$H$4,Тип_местности_для_K,0))+((INDEX(Значения_по_высоте_k,MATCH('Ветровое давление'!A292,Высота,1)+1,MATCH('Ветровое давление'!$H$4,Тип_местности_для_K,0))-INDEX(Значения_по_высоте_k,MATCH('Ветровое давление'!A292,Высота,1),MATCH('Ветровое давление'!$H$4,Тип_местности_для_K,0)))*(((A292-INDEX(Высота,MATCH('Ветровое давление'!A292,Высота,1))))/(INDEX(Высота,MATCH('Ветровое давление'!A292,Высота,1)+1)-INDEX(Высота,MATCH('Ветровое давление'!A292,Высота,1)))))</f>
        <v>1.032291666666667</v>
      </c>
      <c r="C292" s="73">
        <f>INDEX(w0__кПа,MATCH('Ветровое давление'!$H$3,Ветровые_районы,0))*$H$13*B292</f>
        <v>0.24775000000000008</v>
      </c>
      <c r="D292" s="112">
        <f t="shared" si="39"/>
        <v>0.3468500000000001</v>
      </c>
      <c r="E292" s="75">
        <f>INDEX(Значения_по_высоте_E,MATCH('Ветровое давление'!A292,Высота,1),MATCH('Ветровое давление'!$H$4,Тип_местности_для_K,0))+((INDEX(Значения_по_высоте_E,MATCH('Ветровое давление'!A292,Высота,1)+1,MATCH('Ветровое давление'!$H$4,Тип_местности_для_K,0))-INDEX(Значения_по_высоте_E,MATCH('Ветровое давление'!A292,Высота,1),MATCH('Ветровое давление'!$H$4,Тип_местности_для_K,0)))*(((A292-INDEX(Высота,MATCH('Ветровое давление'!A292,Высота,1))))/(INDEX(Высота,MATCH('Ветровое давление'!A292,Высота,1)+1)-INDEX(Высота,MATCH('Ветровое давление'!A292,Высота,1)))))</f>
        <v>0.8324999999999999</v>
      </c>
      <c r="F292" s="76">
        <f t="shared" si="41"/>
        <v>0.13818875625000004</v>
      </c>
      <c r="G292" s="83">
        <f t="shared" si="42"/>
        <v>0.19269801945418347</v>
      </c>
      <c r="H292" s="83">
        <f t="shared" si="43"/>
        <v>0.23884060056795825</v>
      </c>
      <c r="I292" s="82">
        <f t="shared" si="44"/>
        <v>0.23884060056795825</v>
      </c>
      <c r="J292" s="87">
        <f t="shared" si="45"/>
        <v>0.3343768407951415</v>
      </c>
      <c r="K292" s="88">
        <f t="shared" si="46"/>
        <v>0.48659060056795833</v>
      </c>
      <c r="L292" s="89">
        <f t="shared" si="47"/>
        <v>0.6812268407951416</v>
      </c>
      <c r="M292" s="93">
        <f t="shared" si="48"/>
        <v>0.034380787037036266</v>
      </c>
      <c r="N292" s="93">
        <f t="shared" si="49"/>
        <v>0.06748648161598332</v>
      </c>
      <c r="O292" s="93">
        <f t="shared" si="50"/>
        <v>0.04813310185185077</v>
      </c>
      <c r="P292" s="93">
        <f t="shared" si="51"/>
        <v>0.09448107426237663</v>
      </c>
    </row>
    <row r="293" spans="1:16" ht="0" customHeight="1" hidden="1">
      <c r="A293" s="69">
        <f t="shared" si="40"/>
        <v>34.722222222222236</v>
      </c>
      <c r="B293" s="71">
        <f>INDEX(Значения_по_высоте_k,MATCH('Ветровое давление'!A293,Высота,1),MATCH('Ветровое давление'!$H$4,Тип_местности_для_K,0))+((INDEX(Значения_по_высоте_k,MATCH('Ветровое давление'!A293,Высота,1)+1,MATCH('Ветровое давление'!$H$4,Тип_местности_для_K,0))-INDEX(Значения_по_высоте_k,MATCH('Ветровое давление'!A293,Высота,1),MATCH('Ветровое давление'!$H$4,Тип_местности_для_K,0)))*(((A293-INDEX(Высота,MATCH('Ветровое давление'!A293,Высота,1))))/(INDEX(Высота,MATCH('Ветровое давление'!A293,Высота,1)+1)-INDEX(Высота,MATCH('Ветровое давление'!A293,Высота,1)))))</f>
        <v>1.034027777777778</v>
      </c>
      <c r="C293" s="73">
        <f>INDEX(w0__кПа,MATCH('Ветровое давление'!$H$3,Ветровые_районы,0))*$H$13*B293</f>
        <v>0.2481666666666667</v>
      </c>
      <c r="D293" s="112">
        <f t="shared" si="39"/>
        <v>0.34743333333333337</v>
      </c>
      <c r="E293" s="75">
        <f>INDEX(Значения_по_высоте_E,MATCH('Ветровое давление'!A293,Высота,1),MATCH('Ветровое давление'!$H$4,Тип_местности_для_K,0))+((INDEX(Значения_по_высоте_E,MATCH('Ветровое давление'!A293,Высота,1)+1,MATCH('Ветровое давление'!$H$4,Тип_местности_для_K,0))-INDEX(Значения_по_высоте_E,MATCH('Ветровое давление'!A293,Высота,1),MATCH('Ветровое давление'!$H$4,Тип_местности_для_K,0)))*(((A293-INDEX(Высота,MATCH('Ветровое давление'!A293,Высота,1))))/(INDEX(Высота,MATCH('Ветровое давление'!A293,Высота,1)+1)-INDEX(Высота,MATCH('Ветровое давление'!A293,Высота,1)))))</f>
        <v>0.8316666666666667</v>
      </c>
      <c r="F293" s="76">
        <f t="shared" si="41"/>
        <v>0.13828260277777782</v>
      </c>
      <c r="G293" s="83">
        <f t="shared" si="42"/>
        <v>0.1928288842258637</v>
      </c>
      <c r="H293" s="83">
        <f t="shared" si="43"/>
        <v>0.23979979976702637</v>
      </c>
      <c r="I293" s="82">
        <f t="shared" si="44"/>
        <v>0.23979979976702637</v>
      </c>
      <c r="J293" s="87">
        <f t="shared" si="45"/>
        <v>0.3357197196738369</v>
      </c>
      <c r="K293" s="88">
        <f t="shared" si="46"/>
        <v>0.48796646643369307</v>
      </c>
      <c r="L293" s="89">
        <f t="shared" si="47"/>
        <v>0.6831530530071703</v>
      </c>
      <c r="M293" s="93">
        <f t="shared" si="48"/>
        <v>0.034438657407406634</v>
      </c>
      <c r="N293" s="93">
        <f t="shared" si="49"/>
        <v>0.06767757409733537</v>
      </c>
      <c r="O293" s="93">
        <f t="shared" si="50"/>
        <v>0.04821412037036928</v>
      </c>
      <c r="P293" s="93">
        <f t="shared" si="51"/>
        <v>0.0947486037362695</v>
      </c>
    </row>
    <row r="294" spans="1:16" ht="0" customHeight="1" hidden="1">
      <c r="A294" s="69">
        <f t="shared" si="40"/>
        <v>34.86111111111112</v>
      </c>
      <c r="B294" s="71">
        <f>INDEX(Значения_по_высоте_k,MATCH('Ветровое давление'!A294,Высота,1),MATCH('Ветровое давление'!$H$4,Тип_местности_для_K,0))+((INDEX(Значения_по_высоте_k,MATCH('Ветровое давление'!A294,Высота,1)+1,MATCH('Ветровое давление'!$H$4,Тип_местности_для_K,0))-INDEX(Значения_по_высоте_k,MATCH('Ветровое давление'!A294,Высота,1),MATCH('Ветровое давление'!$H$4,Тип_местности_для_K,0)))*(((A294-INDEX(Высота,MATCH('Ветровое давление'!A294,Высота,1))))/(INDEX(Высота,MATCH('Ветровое давление'!A294,Высота,1)+1)-INDEX(Высота,MATCH('Ветровое давление'!A294,Высота,1)))))</f>
        <v>1.0357638888888892</v>
      </c>
      <c r="C294" s="73">
        <f>INDEX(w0__кПа,MATCH('Ветровое давление'!$H$3,Ветровые_районы,0))*$H$13*B294</f>
        <v>0.24858333333333338</v>
      </c>
      <c r="D294" s="112">
        <f t="shared" si="39"/>
        <v>0.3480166666666667</v>
      </c>
      <c r="E294" s="75">
        <f>INDEX(Значения_по_высоте_E,MATCH('Ветровое давление'!A294,Высота,1),MATCH('Ветровое давление'!$H$4,Тип_местности_для_K,0))+((INDEX(Значения_по_высоте_E,MATCH('Ветровое давление'!A294,Высота,1)+1,MATCH('Ветровое давление'!$H$4,Тип_местности_для_K,0))-INDEX(Значения_по_высоте_E,MATCH('Ветровое давление'!A294,Высота,1),MATCH('Ветровое давление'!$H$4,Тип_местности_для_K,0)))*(((A294-INDEX(Высота,MATCH('Ветровое давление'!A294,Высота,1))))/(INDEX(Высота,MATCH('Ветровое давление'!A294,Высота,1)+1)-INDEX(Высота,MATCH('Ветровое давление'!A294,Высота,1)))))</f>
        <v>0.8308333333333333</v>
      </c>
      <c r="F294" s="76">
        <f t="shared" si="41"/>
        <v>0.13837598402777782</v>
      </c>
      <c r="G294" s="83">
        <f t="shared" si="42"/>
        <v>0.19295910018856186</v>
      </c>
      <c r="H294" s="83">
        <f t="shared" si="43"/>
        <v>0.24075899896609443</v>
      </c>
      <c r="I294" s="82">
        <f t="shared" si="44"/>
        <v>0.24075899896609443</v>
      </c>
      <c r="J294" s="87">
        <f t="shared" si="45"/>
        <v>0.3370625985525322</v>
      </c>
      <c r="K294" s="88">
        <f t="shared" si="46"/>
        <v>0.4893423322994278</v>
      </c>
      <c r="L294" s="89">
        <f t="shared" si="47"/>
        <v>0.6850792652191988</v>
      </c>
      <c r="M294" s="93">
        <f t="shared" si="48"/>
        <v>0.034496527777777</v>
      </c>
      <c r="N294" s="93">
        <f t="shared" si="49"/>
        <v>0.0678686665786874</v>
      </c>
      <c r="O294" s="93">
        <f t="shared" si="50"/>
        <v>0.0482951388888878</v>
      </c>
      <c r="P294" s="93">
        <f t="shared" si="51"/>
        <v>0.09501613321016236</v>
      </c>
    </row>
    <row r="295" spans="1:16" ht="0" customHeight="1" hidden="1">
      <c r="A295" s="69">
        <f t="shared" si="40"/>
        <v>35.00000000000001</v>
      </c>
      <c r="B295" s="71">
        <f>INDEX(Значения_по_высоте_k,MATCH('Ветровое давление'!A295,Высота,1),MATCH('Ветровое давление'!$H$4,Тип_местности_для_K,0))+((INDEX(Значения_по_высоте_k,MATCH('Ветровое давление'!A295,Высота,1)+1,MATCH('Ветровое давление'!$H$4,Тип_местности_для_K,0))-INDEX(Значения_по_высоте_k,MATCH('Ветровое давление'!A295,Высота,1),MATCH('Ветровое давление'!$H$4,Тип_местности_для_K,0)))*(((A295-INDEX(Высота,MATCH('Ветровое давление'!A295,Высота,1))))/(INDEX(Высота,MATCH('Ветровое давление'!A295,Высота,1)+1)-INDEX(Высота,MATCH('Ветровое давление'!A295,Высота,1)))))</f>
        <v>1.0375</v>
      </c>
      <c r="C295" s="73">
        <f>INDEX(w0__кПа,MATCH('Ветровое давление'!$H$3,Ветровые_районы,0))*$H$13*B295</f>
        <v>0.249</v>
      </c>
      <c r="D295" s="112">
        <f t="shared" si="39"/>
        <v>0.34859999999999997</v>
      </c>
      <c r="E295" s="75">
        <f>INDEX(Значения_по_высоте_E,MATCH('Ветровое давление'!A295,Высота,1),MATCH('Ветровое давление'!$H$4,Тип_местности_для_K,0))+((INDEX(Значения_по_высоте_E,MATCH('Ветровое давление'!A295,Высота,1)+1,MATCH('Ветровое давление'!$H$4,Тип_местности_для_K,0))-INDEX(Значения_по_высоте_E,MATCH('Ветровое давление'!A295,Высота,1),MATCH('Ветровое давление'!$H$4,Тип_местности_для_K,0)))*(((A295-INDEX(Высота,MATCH('Ветровое давление'!A295,Высота,1))))/(INDEX(Высота,MATCH('Ветровое давление'!A295,Высота,1)+1)-INDEX(Высота,MATCH('Ветровое давление'!A295,Высота,1)))))</f>
        <v>0.83</v>
      </c>
      <c r="F295" s="76">
        <f t="shared" si="41"/>
        <v>0.1384689</v>
      </c>
      <c r="G295" s="83">
        <f t="shared" si="42"/>
        <v>0.19308866734227792</v>
      </c>
      <c r="H295" s="83">
        <f t="shared" si="43"/>
        <v>0.24171819816516252</v>
      </c>
      <c r="I295" s="82">
        <f t="shared" si="44"/>
        <v>0.24171819816516252</v>
      </c>
      <c r="J295" s="87">
        <f t="shared" si="45"/>
        <v>0.3384054774312275</v>
      </c>
      <c r="K295" s="88">
        <f t="shared" si="46"/>
        <v>0.4907181981651625</v>
      </c>
      <c r="L295" s="89">
        <f t="shared" si="47"/>
        <v>0.6870054774312275</v>
      </c>
      <c r="M295" s="93">
        <f t="shared" si="48"/>
        <v>0.03455439814814736</v>
      </c>
      <c r="N295" s="93">
        <f t="shared" si="49"/>
        <v>0.06805975906003944</v>
      </c>
      <c r="O295" s="93">
        <f t="shared" si="50"/>
        <v>0.048376157407406306</v>
      </c>
      <c r="P295" s="93">
        <f t="shared" si="51"/>
        <v>0.09528366268405522</v>
      </c>
    </row>
    <row r="296" spans="1:16" ht="0" customHeight="1" hidden="1">
      <c r="A296" s="69">
        <f t="shared" si="40"/>
        <v>35.13888888888889</v>
      </c>
      <c r="B296" s="71">
        <f>INDEX(Значения_по_высоте_k,MATCH('Ветровое давление'!A296,Высота,1),MATCH('Ветровое давление'!$H$4,Тип_местности_для_K,0))+((INDEX(Значения_по_высоте_k,MATCH('Ветровое давление'!A296,Высота,1)+1,MATCH('Ветровое давление'!$H$4,Тип_местности_для_K,0))-INDEX(Значения_по_высоте_k,MATCH('Ветровое давление'!A296,Высота,1),MATCH('Ветровое давление'!$H$4,Тип_местности_для_K,0)))*(((A296-INDEX(Высота,MATCH('Ветровое давление'!A296,Высота,1))))/(INDEX(Высота,MATCH('Ветровое давление'!A296,Высота,1)+1)-INDEX(Высота,MATCH('Ветровое давление'!A296,Высота,1)))))</f>
        <v>1.0392361111111112</v>
      </c>
      <c r="C296" s="73">
        <f>INDEX(w0__кПа,MATCH('Ветровое давление'!$H$3,Ветровые_районы,0))*$H$13*B296</f>
        <v>0.2494166666666667</v>
      </c>
      <c r="D296" s="112">
        <f t="shared" si="39"/>
        <v>0.34918333333333335</v>
      </c>
      <c r="E296" s="75">
        <f>INDEX(Значения_по_высоте_E,MATCH('Ветровое давление'!A296,Высота,1),MATCH('Ветровое давление'!$H$4,Тип_местности_для_K,0))+((INDEX(Значения_по_высоте_E,MATCH('Ветровое давление'!A296,Высота,1)+1,MATCH('Ветровое давление'!$H$4,Тип_местности_для_K,0))-INDEX(Значения_по_высоте_E,MATCH('Ветровое давление'!A296,Высота,1),MATCH('Ветровое давление'!$H$4,Тип_местности_для_K,0)))*(((A296-INDEX(Высота,MATCH('Ветровое давление'!A296,Высота,1))))/(INDEX(Высота,MATCH('Ветровое давление'!A296,Высота,1)+1)-INDEX(Высота,MATCH('Ветровое давление'!A296,Высота,1)))))</f>
        <v>0.8291666666666667</v>
      </c>
      <c r="F296" s="76">
        <f t="shared" si="41"/>
        <v>0.13856135069444447</v>
      </c>
      <c r="G296" s="83">
        <f t="shared" si="42"/>
        <v>0.19321758568701203</v>
      </c>
      <c r="H296" s="83">
        <f t="shared" si="43"/>
        <v>0.24267739736423058</v>
      </c>
      <c r="I296" s="82">
        <f t="shared" si="44"/>
        <v>0.24267739736423058</v>
      </c>
      <c r="J296" s="87">
        <f t="shared" si="45"/>
        <v>0.3397483563099228</v>
      </c>
      <c r="K296" s="88">
        <f t="shared" si="46"/>
        <v>0.4920940640308973</v>
      </c>
      <c r="L296" s="89">
        <f t="shared" si="47"/>
        <v>0.6889316896432561</v>
      </c>
      <c r="M296" s="93">
        <f t="shared" si="48"/>
        <v>0.03461226851851774</v>
      </c>
      <c r="N296" s="93">
        <f t="shared" si="49"/>
        <v>0.06825085154139149</v>
      </c>
      <c r="O296" s="93">
        <f t="shared" si="50"/>
        <v>0.04845717592592482</v>
      </c>
      <c r="P296" s="93">
        <f t="shared" si="51"/>
        <v>0.09555119215794808</v>
      </c>
    </row>
    <row r="297" spans="1:16" ht="0" customHeight="1" hidden="1">
      <c r="A297" s="69">
        <f t="shared" si="40"/>
        <v>35.27777777777778</v>
      </c>
      <c r="B297" s="71">
        <f>INDEX(Значения_по_высоте_k,MATCH('Ветровое давление'!A297,Высота,1),MATCH('Ветровое давление'!$H$4,Тип_местности_для_K,0))+((INDEX(Значения_по_высоте_k,MATCH('Ветровое давление'!A297,Высота,1)+1,MATCH('Ветровое давление'!$H$4,Тип_местности_для_K,0))-INDEX(Значения_по_высоте_k,MATCH('Ветровое давление'!A297,Высота,1),MATCH('Ветровое давление'!$H$4,Тип_местности_для_K,0)))*(((A297-INDEX(Высота,MATCH('Ветровое давление'!A297,Высота,1))))/(INDEX(Высота,MATCH('Ветровое давление'!A297,Высота,1)+1)-INDEX(Высота,MATCH('Ветровое давление'!A297,Высота,1)))))</f>
        <v>1.0409722222222224</v>
      </c>
      <c r="C297" s="73">
        <f>INDEX(w0__кПа,MATCH('Ветровое давление'!$H$3,Ветровые_районы,0))*$H$13*B297</f>
        <v>0.24983333333333338</v>
      </c>
      <c r="D297" s="112">
        <f t="shared" si="39"/>
        <v>0.3497666666666667</v>
      </c>
      <c r="E297" s="75">
        <f>INDEX(Значения_по_высоте_E,MATCH('Ветровое давление'!A297,Высота,1),MATCH('Ветровое давление'!$H$4,Тип_местности_для_K,0))+((INDEX(Значения_по_высоте_E,MATCH('Ветровое давление'!A297,Высота,1)+1,MATCH('Ветровое давление'!$H$4,Тип_местности_для_K,0))-INDEX(Значения_по_высоте_E,MATCH('Ветровое давление'!A297,Высота,1),MATCH('Ветровое давление'!$H$4,Тип_местности_для_K,0)))*(((A297-INDEX(Высота,MATCH('Ветровое давление'!A297,Высота,1))))/(INDEX(Высота,MATCH('Ветровое давление'!A297,Высота,1)+1)-INDEX(Высота,MATCH('Ветровое давление'!A297,Высота,1)))))</f>
        <v>0.8283333333333334</v>
      </c>
      <c r="F297" s="76">
        <f t="shared" si="41"/>
        <v>0.13865333611111116</v>
      </c>
      <c r="G297" s="83">
        <f t="shared" si="42"/>
        <v>0.19334585522276407</v>
      </c>
      <c r="H297" s="83">
        <f t="shared" si="43"/>
        <v>0.24363659656329867</v>
      </c>
      <c r="I297" s="82">
        <f t="shared" si="44"/>
        <v>0.24363659656329867</v>
      </c>
      <c r="J297" s="87">
        <f t="shared" si="45"/>
        <v>0.3410912351886181</v>
      </c>
      <c r="K297" s="88">
        <f t="shared" si="46"/>
        <v>0.4934699298966321</v>
      </c>
      <c r="L297" s="89">
        <f t="shared" si="47"/>
        <v>0.6908579018552848</v>
      </c>
      <c r="M297" s="93">
        <f t="shared" si="48"/>
        <v>0.034670138888888105</v>
      </c>
      <c r="N297" s="93">
        <f t="shared" si="49"/>
        <v>0.06844194402274353</v>
      </c>
      <c r="O297" s="93">
        <f t="shared" si="50"/>
        <v>0.04853819444444334</v>
      </c>
      <c r="P297" s="93">
        <f t="shared" si="51"/>
        <v>0.09581872163184095</v>
      </c>
    </row>
    <row r="298" spans="1:16" ht="0" customHeight="1" hidden="1">
      <c r="A298" s="69">
        <f t="shared" si="40"/>
        <v>35.416666666666664</v>
      </c>
      <c r="B298" s="71">
        <f>INDEX(Значения_по_высоте_k,MATCH('Ветровое давление'!A298,Высота,1),MATCH('Ветровое давление'!$H$4,Тип_местности_для_K,0))+((INDEX(Значения_по_высоте_k,MATCH('Ветровое давление'!A298,Высота,1)+1,MATCH('Ветровое давление'!$H$4,Тип_местности_для_K,0))-INDEX(Значения_по_высоте_k,MATCH('Ветровое давление'!A298,Высота,1),MATCH('Ветровое давление'!$H$4,Тип_местности_для_K,0)))*(((A298-INDEX(Высота,MATCH('Ветровое давление'!A298,Высота,1))))/(INDEX(Высота,MATCH('Ветровое давление'!A298,Высота,1)+1)-INDEX(Высота,MATCH('Ветровое давление'!A298,Высота,1)))))</f>
        <v>1.0427083333333333</v>
      </c>
      <c r="C298" s="73">
        <f>INDEX(w0__кПа,MATCH('Ветровое давление'!$H$3,Ветровые_районы,0))*$H$13*B298</f>
        <v>0.25025</v>
      </c>
      <c r="D298" s="112">
        <f t="shared" si="39"/>
        <v>0.35034999999999994</v>
      </c>
      <c r="E298" s="75">
        <f>INDEX(Значения_по_высоте_E,MATCH('Ветровое давление'!A298,Высота,1),MATCH('Ветровое давление'!$H$4,Тип_местности_для_K,0))+((INDEX(Значения_по_высоте_E,MATCH('Ветровое давление'!A298,Высота,1)+1,MATCH('Ветровое давление'!$H$4,Тип_местности_для_K,0))-INDEX(Значения_по_высоте_E,MATCH('Ветровое давление'!A298,Высота,1),MATCH('Ветровое давление'!$H$4,Тип_местности_для_K,0)))*(((A298-INDEX(Высота,MATCH('Ветровое давление'!A298,Высота,1))))/(INDEX(Высота,MATCH('Ветровое давление'!A298,Высота,1)+1)-INDEX(Высота,MATCH('Ветровое давление'!A298,Высота,1)))))</f>
        <v>0.8275</v>
      </c>
      <c r="F298" s="76">
        <f t="shared" si="41"/>
        <v>0.13874485625</v>
      </c>
      <c r="G298" s="83">
        <f t="shared" si="42"/>
        <v>0.19347347594953393</v>
      </c>
      <c r="H298" s="83">
        <f t="shared" si="43"/>
        <v>0.24459579576236679</v>
      </c>
      <c r="I298" s="82">
        <f t="shared" si="44"/>
        <v>0.24459579576236679</v>
      </c>
      <c r="J298" s="87">
        <f t="shared" si="45"/>
        <v>0.3424341140673135</v>
      </c>
      <c r="K298" s="88">
        <f t="shared" si="46"/>
        <v>0.49484579576236676</v>
      </c>
      <c r="L298" s="89">
        <f t="shared" si="47"/>
        <v>0.6927841140673134</v>
      </c>
      <c r="M298" s="93">
        <f t="shared" si="48"/>
        <v>0.034728009259258466</v>
      </c>
      <c r="N298" s="93">
        <f t="shared" si="49"/>
        <v>0.06863303650409558</v>
      </c>
      <c r="O298" s="93">
        <f t="shared" si="50"/>
        <v>0.04861921296296186</v>
      </c>
      <c r="P298" s="93">
        <f t="shared" si="51"/>
        <v>0.09608625110573381</v>
      </c>
    </row>
    <row r="299" spans="1:16" ht="0" customHeight="1" hidden="1">
      <c r="A299" s="69">
        <f t="shared" si="40"/>
        <v>35.55555555555555</v>
      </c>
      <c r="B299" s="71">
        <f>INDEX(Значения_по_высоте_k,MATCH('Ветровое давление'!A299,Высота,1),MATCH('Ветровое давление'!$H$4,Тип_местности_для_K,0))+((INDEX(Значения_по_высоте_k,MATCH('Ветровое давление'!A299,Высота,1)+1,MATCH('Ветровое давление'!$H$4,Тип_местности_для_K,0))-INDEX(Значения_по_высоте_k,MATCH('Ветровое давление'!A299,Высота,1),MATCH('Ветровое давление'!$H$4,Тип_местности_для_K,0)))*(((A299-INDEX(Высота,MATCH('Ветровое давление'!A299,Высота,1))))/(INDEX(Высота,MATCH('Ветровое давление'!A299,Высота,1)+1)-INDEX(Высота,MATCH('Ветровое давление'!A299,Высота,1)))))</f>
        <v>1.0444444444444445</v>
      </c>
      <c r="C299" s="73">
        <f>INDEX(w0__кПа,MATCH('Ветровое давление'!$H$3,Ветровые_районы,0))*$H$13*B299</f>
        <v>0.25066666666666665</v>
      </c>
      <c r="D299" s="112">
        <f aca="true" t="shared" si="52" ref="D299:D331">C299*1.4</f>
        <v>0.35093333333333326</v>
      </c>
      <c r="E299" s="75">
        <f>INDEX(Значения_по_высоте_E,MATCH('Ветровое давление'!A299,Высота,1),MATCH('Ветровое давление'!$H$4,Тип_местности_для_K,0))+((INDEX(Значения_по_высоте_E,MATCH('Ветровое давление'!A299,Высота,1)+1,MATCH('Ветровое давление'!$H$4,Тип_местности_для_K,0))-INDEX(Значения_по_высоте_E,MATCH('Ветровое давление'!A299,Высота,1),MATCH('Ветровое давление'!$H$4,Тип_местности_для_K,0)))*(((A299-INDEX(Высота,MATCH('Ветровое давление'!A299,Высота,1))))/(INDEX(Высота,MATCH('Ветровое давление'!A299,Высота,1)+1)-INDEX(Высота,MATCH('Ветровое давление'!A299,Высота,1)))))</f>
        <v>0.8266666666666668</v>
      </c>
      <c r="F299" s="76">
        <f t="shared" si="41"/>
        <v>0.13883591111111113</v>
      </c>
      <c r="G299" s="83">
        <f t="shared" si="42"/>
        <v>0.19360044786732186</v>
      </c>
      <c r="H299" s="83">
        <f t="shared" si="43"/>
        <v>0.24555499496143482</v>
      </c>
      <c r="I299" s="82">
        <f t="shared" si="44"/>
        <v>0.24555499496143482</v>
      </c>
      <c r="J299" s="87">
        <f t="shared" si="45"/>
        <v>0.3437769929460087</v>
      </c>
      <c r="K299" s="88">
        <f t="shared" si="46"/>
        <v>0.49622166162810144</v>
      </c>
      <c r="L299" s="89">
        <f t="shared" si="47"/>
        <v>0.6947103262793419</v>
      </c>
      <c r="M299" s="93">
        <f t="shared" si="48"/>
        <v>0.03478587962962884</v>
      </c>
      <c r="N299" s="93">
        <f t="shared" si="49"/>
        <v>0.06882412898544761</v>
      </c>
      <c r="O299" s="93">
        <f t="shared" si="50"/>
        <v>0.048700231481480366</v>
      </c>
      <c r="P299" s="93">
        <f t="shared" si="51"/>
        <v>0.09635378057962665</v>
      </c>
    </row>
    <row r="300" spans="1:16" ht="0" customHeight="1" hidden="1">
      <c r="A300" s="69">
        <f aca="true" t="shared" si="53" ref="A300:A331">IF(A299+$H$21&lt;=$H$20,A299+$H$21,$H$20)</f>
        <v>35.694444444444436</v>
      </c>
      <c r="B300" s="71">
        <f>INDEX(Значения_по_высоте_k,MATCH('Ветровое давление'!A300,Высота,1),MATCH('Ветровое давление'!$H$4,Тип_местности_для_K,0))+((INDEX(Значения_по_высоте_k,MATCH('Ветровое давление'!A300,Высота,1)+1,MATCH('Ветровое давление'!$H$4,Тип_местности_для_K,0))-INDEX(Значения_по_высоте_k,MATCH('Ветровое давление'!A300,Высота,1),MATCH('Ветровое давление'!$H$4,Тип_местности_для_K,0)))*(((A300-INDEX(Высота,MATCH('Ветровое давление'!A300,Высота,1))))/(INDEX(Высота,MATCH('Ветровое давление'!A300,Высота,1)+1)-INDEX(Высота,MATCH('Ветровое давление'!A300,Высота,1)))))</f>
        <v>1.0461805555555554</v>
      </c>
      <c r="C300" s="73">
        <f>INDEX(w0__кПа,MATCH('Ветровое давление'!$H$3,Ветровые_районы,0))*$H$13*B300</f>
        <v>0.2510833333333333</v>
      </c>
      <c r="D300" s="112">
        <f t="shared" si="52"/>
        <v>0.35151666666666664</v>
      </c>
      <c r="E300" s="75">
        <f>INDEX(Значения_по_высоте_E,MATCH('Ветровое давление'!A300,Высота,1),MATCH('Ветровое давление'!$H$4,Тип_местности_для_K,0))+((INDEX(Значения_по_высоте_E,MATCH('Ветровое давление'!A300,Высота,1)+1,MATCH('Ветровое давление'!$H$4,Тип_местности_для_K,0))-INDEX(Значения_по_высоте_E,MATCH('Ветровое давление'!A300,Высота,1),MATCH('Ветровое давление'!$H$4,Тип_местности_для_K,0)))*(((A300-INDEX(Высота,MATCH('Ветровое давление'!A300,Высота,1))))/(INDEX(Высота,MATCH('Ветровое давление'!A300,Высота,1)+1)-INDEX(Высота,MATCH('Ветровое давление'!A300,Высота,1)))))</f>
        <v>0.8258333333333334</v>
      </c>
      <c r="F300" s="76">
        <f aca="true" t="shared" si="54" ref="F300:F331">C300*E300*$H$22</f>
        <v>0.13892650069444448</v>
      </c>
      <c r="G300" s="83">
        <f aca="true" t="shared" si="55" ref="G300:G331">F300*$B$31</f>
        <v>0.19372677097612773</v>
      </c>
      <c r="H300" s="83">
        <f aca="true" t="shared" si="56" ref="H300:H331">1.4*$B$32*(A300/$H$20)*$B$31</f>
        <v>0.24651419416050294</v>
      </c>
      <c r="I300" s="82">
        <f aca="true" t="shared" si="57" ref="I300:I331">IF($H$9="А",F300,IF($H$9="Б",G300,H300))</f>
        <v>0.24651419416050294</v>
      </c>
      <c r="J300" s="87">
        <f aca="true" t="shared" si="58" ref="J300:J331">I300*1.4</f>
        <v>0.3451198718247041</v>
      </c>
      <c r="K300" s="88">
        <f aca="true" t="shared" si="59" ref="K300:K331">C300+I300</f>
        <v>0.49759752749383623</v>
      </c>
      <c r="L300" s="89">
        <f aca="true" t="shared" si="60" ref="L300:L331">D300+J300</f>
        <v>0.6966365384913707</v>
      </c>
      <c r="M300" s="93">
        <f aca="true" t="shared" si="61" ref="M300:M331">IF(AND($B$35&gt;=$A299,$B$35&lt;$A300),I$35,IF(AND($B$36&gt;=$A299,$B$36&lt;$A300),I$36,($A300-$A299)*((C300+C299)/2)))</f>
        <v>0.0348437499999992</v>
      </c>
      <c r="N300" s="93">
        <f aca="true" t="shared" si="62" ref="N300:N331">IF(AND($B$35&gt;=$A299,$B$35&lt;$A300),J$35,IF(AND($B$36&gt;=$A299,$B$36&lt;$A300),J$36,($A300-$A299)*((K300+K299)/2)))</f>
        <v>0.06901522146679966</v>
      </c>
      <c r="O300" s="93">
        <f aca="true" t="shared" si="63" ref="O300:O331">IF(AND($B$35&gt;=$A299,$B$35&lt;$A300),K$35,IF(AND($B$36&gt;=$A299,$B$36&lt;$A300),K$36,($A300-$A299)*((D300+D299)/2)))</f>
        <v>0.04878124999999888</v>
      </c>
      <c r="P300" s="93">
        <f aca="true" t="shared" si="64" ref="P300:P331">IF(AND($B$35&gt;=$A299,$B$35&lt;$A300),L$35,IF(AND($B$36&gt;=$A299,$B$36&lt;$A300),L$36,($A300-$A299)*((L300+L299)/2)))</f>
        <v>0.09662131005351952</v>
      </c>
    </row>
    <row r="301" spans="1:16" ht="0" customHeight="1" hidden="1">
      <c r="A301" s="69">
        <f t="shared" si="53"/>
        <v>35.83333333333332</v>
      </c>
      <c r="B301" s="71">
        <f>INDEX(Значения_по_высоте_k,MATCH('Ветровое давление'!A301,Высота,1),MATCH('Ветровое давление'!$H$4,Тип_местности_для_K,0))+((INDEX(Значения_по_высоте_k,MATCH('Ветровое давление'!A301,Высота,1)+1,MATCH('Ветровое давление'!$H$4,Тип_местности_для_K,0))-INDEX(Значения_по_высоте_k,MATCH('Ветровое давление'!A301,Высота,1),MATCH('Ветровое давление'!$H$4,Тип_местности_для_K,0)))*(((A301-INDEX(Высота,MATCH('Ветровое давление'!A301,Высота,1))))/(INDEX(Высота,MATCH('Ветровое давление'!A301,Высота,1)+1)-INDEX(Высота,MATCH('Ветровое давление'!A301,Высота,1)))))</f>
        <v>1.0479166666666666</v>
      </c>
      <c r="C301" s="73">
        <f>INDEX(w0__кПа,MATCH('Ветровое давление'!$H$3,Ветровые_районы,0))*$H$13*B301</f>
        <v>0.2515</v>
      </c>
      <c r="D301" s="112">
        <f t="shared" si="52"/>
        <v>0.35209999999999997</v>
      </c>
      <c r="E301" s="75">
        <f>INDEX(Значения_по_высоте_E,MATCH('Ветровое давление'!A301,Высота,1),MATCH('Ветровое давление'!$H$4,Тип_местности_для_K,0))+((INDEX(Значения_по_высоте_E,MATCH('Ветровое давление'!A301,Высота,1)+1,MATCH('Ветровое давление'!$H$4,Тип_местности_для_K,0))-INDEX(Значения_по_высоте_E,MATCH('Ветровое давление'!A301,Высота,1),MATCH('Ветровое давление'!$H$4,Тип_местности_для_K,0)))*(((A301-INDEX(Высота,MATCH('Ветровое давление'!A301,Высота,1))))/(INDEX(Высота,MATCH('Ветровое давление'!A301,Высота,1)+1)-INDEX(Высота,MATCH('Ветровое давление'!A301,Высота,1)))))</f>
        <v>0.8250000000000001</v>
      </c>
      <c r="F301" s="76">
        <f t="shared" si="54"/>
        <v>0.13901662500000003</v>
      </c>
      <c r="G301" s="83">
        <f t="shared" si="55"/>
        <v>0.19385244527595152</v>
      </c>
      <c r="H301" s="83">
        <f t="shared" si="56"/>
        <v>0.24747339335957103</v>
      </c>
      <c r="I301" s="82">
        <f t="shared" si="57"/>
        <v>0.24747339335957103</v>
      </c>
      <c r="J301" s="87">
        <f t="shared" si="58"/>
        <v>0.34646275070339944</v>
      </c>
      <c r="K301" s="88">
        <f t="shared" si="59"/>
        <v>0.498973393359571</v>
      </c>
      <c r="L301" s="89">
        <f t="shared" si="60"/>
        <v>0.6985627507033993</v>
      </c>
      <c r="M301" s="93">
        <f t="shared" si="61"/>
        <v>0.034901620370369583</v>
      </c>
      <c r="N301" s="93">
        <f t="shared" si="62"/>
        <v>0.06920631394815172</v>
      </c>
      <c r="O301" s="93">
        <f t="shared" si="63"/>
        <v>0.0488622685185174</v>
      </c>
      <c r="P301" s="93">
        <f t="shared" si="64"/>
        <v>0.0968888395274124</v>
      </c>
    </row>
    <row r="302" spans="1:16" ht="0" customHeight="1" hidden="1">
      <c r="A302" s="69">
        <f t="shared" si="53"/>
        <v>35.97222222222221</v>
      </c>
      <c r="B302" s="71">
        <f>INDEX(Значения_по_высоте_k,MATCH('Ветровое давление'!A302,Высота,1),MATCH('Ветровое давление'!$H$4,Тип_местности_для_K,0))+((INDEX(Значения_по_высоте_k,MATCH('Ветровое давление'!A302,Высота,1)+1,MATCH('Ветровое давление'!$H$4,Тип_местности_для_K,0))-INDEX(Значения_по_высоте_k,MATCH('Ветровое давление'!A302,Высота,1),MATCH('Ветровое давление'!$H$4,Тип_местности_для_K,0)))*(((A302-INDEX(Высота,MATCH('Ветровое давление'!A302,Высота,1))))/(INDEX(Высота,MATCH('Ветровое давление'!A302,Высота,1)+1)-INDEX(Высота,MATCH('Ветровое давление'!A302,Высота,1)))))</f>
        <v>1.0496527777777778</v>
      </c>
      <c r="C302" s="73">
        <f>INDEX(w0__кПа,MATCH('Ветровое давление'!$H$3,Ветровые_районы,0))*$H$13*B302</f>
        <v>0.2519166666666667</v>
      </c>
      <c r="D302" s="112">
        <f t="shared" si="52"/>
        <v>0.35268333333333335</v>
      </c>
      <c r="E302" s="75">
        <f>INDEX(Значения_по_высоте_E,MATCH('Ветровое давление'!A302,Высота,1),MATCH('Ветровое давление'!$H$4,Тип_местности_для_K,0))+((INDEX(Значения_по_высоте_E,MATCH('Ветровое давление'!A302,Высота,1)+1,MATCH('Ветровое давление'!$H$4,Тип_местности_для_K,0))-INDEX(Значения_по_высоте_E,MATCH('Ветровое давление'!A302,Высота,1),MATCH('Ветровое давление'!$H$4,Тип_местности_для_K,0)))*(((A302-INDEX(Высота,MATCH('Ветровое давление'!A302,Высота,1))))/(INDEX(Высота,MATCH('Ветровое давление'!A302,Высота,1)+1)-INDEX(Высота,MATCH('Ветровое давление'!A302,Высота,1)))))</f>
        <v>0.8241666666666668</v>
      </c>
      <c r="F302" s="76">
        <f t="shared" si="54"/>
        <v>0.1391062840277778</v>
      </c>
      <c r="G302" s="83">
        <f t="shared" si="55"/>
        <v>0.19397747076679325</v>
      </c>
      <c r="H302" s="83">
        <f t="shared" si="56"/>
        <v>0.24843259255863906</v>
      </c>
      <c r="I302" s="82">
        <f t="shared" si="57"/>
        <v>0.24843259255863906</v>
      </c>
      <c r="J302" s="87">
        <f t="shared" si="58"/>
        <v>0.34780562958209466</v>
      </c>
      <c r="K302" s="88">
        <f t="shared" si="59"/>
        <v>0.5003492592253057</v>
      </c>
      <c r="L302" s="89">
        <f t="shared" si="60"/>
        <v>0.7004889629154281</v>
      </c>
      <c r="M302" s="93">
        <f t="shared" si="61"/>
        <v>0.034959490740739944</v>
      </c>
      <c r="N302" s="93">
        <f t="shared" si="62"/>
        <v>0.06939740642950375</v>
      </c>
      <c r="O302" s="93">
        <f t="shared" si="63"/>
        <v>0.048943287037035925</v>
      </c>
      <c r="P302" s="93">
        <f t="shared" si="64"/>
        <v>0.09715636900130525</v>
      </c>
    </row>
    <row r="303" spans="1:16" ht="0" customHeight="1" hidden="1">
      <c r="A303" s="69">
        <f t="shared" si="53"/>
        <v>36.11111111111109</v>
      </c>
      <c r="B303" s="71">
        <f>INDEX(Значения_по_высоте_k,MATCH('Ветровое давление'!A303,Высота,1),MATCH('Ветровое давление'!$H$4,Тип_местности_для_K,0))+((INDEX(Значения_по_высоте_k,MATCH('Ветровое давление'!A303,Высота,1)+1,MATCH('Ветровое давление'!$H$4,Тип_местности_для_K,0))-INDEX(Значения_по_высоте_k,MATCH('Ветровое давление'!A303,Высота,1),MATCH('Ветровое давление'!$H$4,Тип_местности_для_K,0)))*(((A303-INDEX(Высота,MATCH('Ветровое давление'!A303,Высота,1))))/(INDEX(Высота,MATCH('Ветровое давление'!A303,Высота,1)+1)-INDEX(Высота,MATCH('Ветровое давление'!A303,Высота,1)))))</f>
        <v>1.0513888888888887</v>
      </c>
      <c r="C303" s="73">
        <f>INDEX(w0__кПа,MATCH('Ветровое давление'!$H$3,Ветровые_районы,0))*$H$13*B303</f>
        <v>0.2523333333333333</v>
      </c>
      <c r="D303" s="112">
        <f t="shared" si="52"/>
        <v>0.3532666666666666</v>
      </c>
      <c r="E303" s="75">
        <f>INDEX(Значения_по_высоте_E,MATCH('Ветровое давление'!A303,Высота,1),MATCH('Ветровое давление'!$H$4,Тип_местности_для_K,0))+((INDEX(Значения_по_высоте_E,MATCH('Ветровое давление'!A303,Высота,1)+1,MATCH('Ветровое давление'!$H$4,Тип_местности_для_K,0))-INDEX(Значения_по_высоте_E,MATCH('Ветровое давление'!A303,Высота,1),MATCH('Ветровое давление'!$H$4,Тип_местности_для_K,0)))*(((A303-INDEX(Высота,MATCH('Ветровое давление'!A303,Высота,1))))/(INDEX(Высота,MATCH('Ветровое давление'!A303,Высота,1)+1)-INDEX(Высота,MATCH('Ветровое давление'!A303,Высота,1)))))</f>
        <v>0.8233333333333335</v>
      </c>
      <c r="F303" s="76">
        <f t="shared" si="54"/>
        <v>0.1391954777777778</v>
      </c>
      <c r="G303" s="83">
        <f t="shared" si="55"/>
        <v>0.19410184744865291</v>
      </c>
      <c r="H303" s="83">
        <f t="shared" si="56"/>
        <v>0.24939179175770718</v>
      </c>
      <c r="I303" s="82">
        <f t="shared" si="57"/>
        <v>0.24939179175770718</v>
      </c>
      <c r="J303" s="87">
        <f t="shared" si="58"/>
        <v>0.34914850846079004</v>
      </c>
      <c r="K303" s="88">
        <f t="shared" si="59"/>
        <v>0.5017251250910405</v>
      </c>
      <c r="L303" s="89">
        <f t="shared" si="60"/>
        <v>0.7024151751274567</v>
      </c>
      <c r="M303" s="93">
        <f t="shared" si="61"/>
        <v>0.03501736111111031</v>
      </c>
      <c r="N303" s="93">
        <f t="shared" si="62"/>
        <v>0.06958849891085579</v>
      </c>
      <c r="O303" s="93">
        <f t="shared" si="63"/>
        <v>0.04902430555555444</v>
      </c>
      <c r="P303" s="93">
        <f t="shared" si="64"/>
        <v>0.0974238984751981</v>
      </c>
    </row>
    <row r="304" spans="1:16" ht="0" customHeight="1" hidden="1">
      <c r="A304" s="69">
        <f t="shared" si="53"/>
        <v>36.24999999999998</v>
      </c>
      <c r="B304" s="71">
        <f>INDEX(Значения_по_высоте_k,MATCH('Ветровое давление'!A304,Высота,1),MATCH('Ветровое давление'!$H$4,Тип_местности_для_K,0))+((INDEX(Значения_по_высоте_k,MATCH('Ветровое давление'!A304,Высота,1)+1,MATCH('Ветровое давление'!$H$4,Тип_местности_для_K,0))-INDEX(Значения_по_высоте_k,MATCH('Ветровое давление'!A304,Высота,1),MATCH('Ветровое давление'!$H$4,Тип_местности_для_K,0)))*(((A304-INDEX(Высота,MATCH('Ветровое давление'!A304,Высота,1))))/(INDEX(Высота,MATCH('Ветровое давление'!A304,Высота,1)+1)-INDEX(Высота,MATCH('Ветровое давление'!A304,Высота,1)))))</f>
        <v>1.0531249999999999</v>
      </c>
      <c r="C304" s="73">
        <f>INDEX(w0__кПа,MATCH('Ветровое давление'!$H$3,Ветровые_районы,0))*$H$13*B304</f>
        <v>0.25275</v>
      </c>
      <c r="D304" s="112">
        <f t="shared" si="52"/>
        <v>0.35384999999999994</v>
      </c>
      <c r="E304" s="75">
        <f>INDEX(Значения_по_высоте_E,MATCH('Ветровое давление'!A304,Высота,1),MATCH('Ветровое давление'!$H$4,Тип_местности_для_K,0))+((INDEX(Значения_по_высоте_E,MATCH('Ветровое давление'!A304,Высота,1)+1,MATCH('Ветровое давление'!$H$4,Тип_местности_для_K,0))-INDEX(Значения_по_высоте_E,MATCH('Ветровое давление'!A304,Высота,1),MATCH('Ветровое давление'!$H$4,Тип_местности_для_K,0)))*(((A304-INDEX(Высота,MATCH('Ветровое давление'!A304,Высота,1))))/(INDEX(Высота,MATCH('Ветровое давление'!A304,Высота,1)+1)-INDEX(Высота,MATCH('Ветровое давление'!A304,Высота,1)))))</f>
        <v>0.8225000000000002</v>
      </c>
      <c r="F304" s="76">
        <f t="shared" si="54"/>
        <v>0.13928420625000001</v>
      </c>
      <c r="G304" s="83">
        <f t="shared" si="55"/>
        <v>0.19422557532153054</v>
      </c>
      <c r="H304" s="83">
        <f t="shared" si="56"/>
        <v>0.25035099095677527</v>
      </c>
      <c r="I304" s="82">
        <f t="shared" si="57"/>
        <v>0.25035099095677527</v>
      </c>
      <c r="J304" s="87">
        <f t="shared" si="58"/>
        <v>0.35049138733948537</v>
      </c>
      <c r="K304" s="88">
        <f t="shared" si="59"/>
        <v>0.5031009909567752</v>
      </c>
      <c r="L304" s="89">
        <f t="shared" si="60"/>
        <v>0.7043413873394853</v>
      </c>
      <c r="M304" s="93">
        <f t="shared" si="61"/>
        <v>0.03507523148148069</v>
      </c>
      <c r="N304" s="93">
        <f t="shared" si="62"/>
        <v>0.06977959139220784</v>
      </c>
      <c r="O304" s="93">
        <f t="shared" si="63"/>
        <v>0.049105324074072955</v>
      </c>
      <c r="P304" s="93">
        <f t="shared" si="64"/>
        <v>0.09769142794909097</v>
      </c>
    </row>
    <row r="305" spans="1:16" ht="0" customHeight="1" hidden="1">
      <c r="A305" s="69">
        <f t="shared" si="53"/>
        <v>36.388888888888864</v>
      </c>
      <c r="B305" s="71">
        <f>INDEX(Значения_по_высоте_k,MATCH('Ветровое давление'!A305,Высота,1),MATCH('Ветровое давление'!$H$4,Тип_местности_для_K,0))+((INDEX(Значения_по_высоте_k,MATCH('Ветровое давление'!A305,Высота,1)+1,MATCH('Ветровое давление'!$H$4,Тип_местности_для_K,0))-INDEX(Значения_по_высоте_k,MATCH('Ветровое давление'!A305,Высота,1),MATCH('Ветровое давление'!$H$4,Тип_местности_для_K,0)))*(((A305-INDEX(Высота,MATCH('Ветровое давление'!A305,Высота,1))))/(INDEX(Высота,MATCH('Ветровое давление'!A305,Высота,1)+1)-INDEX(Высота,MATCH('Ветровое давление'!A305,Высота,1)))))</f>
        <v>1.0548611111111108</v>
      </c>
      <c r="C305" s="73">
        <f>INDEX(w0__кПа,MATCH('Ветровое давление'!$H$3,Ветровые_районы,0))*$H$13*B305</f>
        <v>0.2531666666666666</v>
      </c>
      <c r="D305" s="112">
        <f t="shared" si="52"/>
        <v>0.3544333333333332</v>
      </c>
      <c r="E305" s="75">
        <f>INDEX(Значения_по_высоте_E,MATCH('Ветровое давление'!A305,Высота,1),MATCH('Ветровое давление'!$H$4,Тип_местности_для_K,0))+((INDEX(Значения_по_высоте_E,MATCH('Ветровое давление'!A305,Высота,1)+1,MATCH('Ветровое давление'!$H$4,Тип_местности_для_K,0))-INDEX(Значения_по_высоте_E,MATCH('Ветровое давление'!A305,Высота,1),MATCH('Ветровое давление'!$H$4,Тип_местности_для_K,0)))*(((A305-INDEX(Высота,MATCH('Ветровое давление'!A305,Высота,1))))/(INDEX(Высота,MATCH('Ветровое давление'!A305,Высота,1)+1)-INDEX(Высота,MATCH('Ветровое давление'!A305,Высота,1)))))</f>
        <v>0.8216666666666669</v>
      </c>
      <c r="F305" s="76">
        <f t="shared" si="54"/>
        <v>0.13937246944444445</v>
      </c>
      <c r="G305" s="83">
        <f t="shared" si="55"/>
        <v>0.1943486543854261</v>
      </c>
      <c r="H305" s="83">
        <f t="shared" si="56"/>
        <v>0.2513101901558433</v>
      </c>
      <c r="I305" s="82">
        <f t="shared" si="57"/>
        <v>0.2513101901558433</v>
      </c>
      <c r="J305" s="87">
        <f t="shared" si="58"/>
        <v>0.35183426621818065</v>
      </c>
      <c r="K305" s="88">
        <f t="shared" si="59"/>
        <v>0.50447685682251</v>
      </c>
      <c r="L305" s="89">
        <f t="shared" si="60"/>
        <v>0.7062675995515139</v>
      </c>
      <c r="M305" s="93">
        <f t="shared" si="61"/>
        <v>0.03513310185185105</v>
      </c>
      <c r="N305" s="93">
        <f t="shared" si="62"/>
        <v>0.06997068387355988</v>
      </c>
      <c r="O305" s="93">
        <f t="shared" si="63"/>
        <v>0.04918634259259146</v>
      </c>
      <c r="P305" s="93">
        <f t="shared" si="64"/>
        <v>0.09795895742298381</v>
      </c>
    </row>
    <row r="306" spans="1:16" ht="0" customHeight="1" hidden="1">
      <c r="A306" s="69">
        <f t="shared" si="53"/>
        <v>36.52777777777775</v>
      </c>
      <c r="B306" s="71">
        <f>INDEX(Значения_по_высоте_k,MATCH('Ветровое давление'!A306,Высота,1),MATCH('Ветровое давление'!$H$4,Тип_местности_для_K,0))+((INDEX(Значения_по_высоте_k,MATCH('Ветровое давление'!A306,Высота,1)+1,MATCH('Ветровое давление'!$H$4,Тип_местности_для_K,0))-INDEX(Значения_по_высоте_k,MATCH('Ветровое давление'!A306,Высота,1),MATCH('Ветровое давление'!$H$4,Тип_местности_для_K,0)))*(((A306-INDEX(Высота,MATCH('Ветровое давление'!A306,Высота,1))))/(INDEX(Высота,MATCH('Ветровое давление'!A306,Высота,1)+1)-INDEX(Высота,MATCH('Ветровое давление'!A306,Высота,1)))))</f>
        <v>1.056597222222222</v>
      </c>
      <c r="C306" s="73">
        <f>INDEX(w0__кПа,MATCH('Ветровое давление'!$H$3,Ветровые_районы,0))*$H$13*B306</f>
        <v>0.25358333333333327</v>
      </c>
      <c r="D306" s="112">
        <f t="shared" si="52"/>
        <v>0.35501666666666654</v>
      </c>
      <c r="E306" s="75">
        <f>INDEX(Значения_по_высоте_E,MATCH('Ветровое давление'!A306,Высота,1),MATCH('Ветровое давление'!$H$4,Тип_местности_для_K,0))+((INDEX(Значения_по_высоте_E,MATCH('Ветровое давление'!A306,Высота,1)+1,MATCH('Ветровое давление'!$H$4,Тип_местности_для_K,0))-INDEX(Значения_по_высоте_E,MATCH('Ветровое давление'!A306,Высота,1),MATCH('Ветровое давление'!$H$4,Тип_местности_для_K,0)))*(((A306-INDEX(Высота,MATCH('Ветровое давление'!A306,Высота,1))))/(INDEX(Высота,MATCH('Ветровое давление'!A306,Высота,1)+1)-INDEX(Высота,MATCH('Ветровое давление'!A306,Высота,1)))))</f>
        <v>0.8208333333333335</v>
      </c>
      <c r="F306" s="76">
        <f t="shared" si="54"/>
        <v>0.1394602673611111</v>
      </c>
      <c r="G306" s="83">
        <f t="shared" si="55"/>
        <v>0.1944710846403396</v>
      </c>
      <c r="H306" s="83">
        <f t="shared" si="56"/>
        <v>0.25226938935491144</v>
      </c>
      <c r="I306" s="82">
        <f t="shared" si="57"/>
        <v>0.25226938935491144</v>
      </c>
      <c r="J306" s="87">
        <f t="shared" si="58"/>
        <v>0.353177145096876</v>
      </c>
      <c r="K306" s="88">
        <f t="shared" si="59"/>
        <v>0.5058527226882448</v>
      </c>
      <c r="L306" s="89">
        <f t="shared" si="60"/>
        <v>0.7081938117635425</v>
      </c>
      <c r="M306" s="93">
        <f t="shared" si="61"/>
        <v>0.03519097222222141</v>
      </c>
      <c r="N306" s="93">
        <f t="shared" si="62"/>
        <v>0.07016177635491193</v>
      </c>
      <c r="O306" s="93">
        <f t="shared" si="63"/>
        <v>0.04926736111110997</v>
      </c>
      <c r="P306" s="93">
        <f t="shared" si="64"/>
        <v>0.09822648689687669</v>
      </c>
    </row>
    <row r="307" spans="1:16" ht="0" customHeight="1" hidden="1">
      <c r="A307" s="69">
        <f t="shared" si="53"/>
        <v>36.666666666666636</v>
      </c>
      <c r="B307" s="71">
        <f>INDEX(Значения_по_высоте_k,MATCH('Ветровое давление'!A307,Высота,1),MATCH('Ветровое давление'!$H$4,Тип_местности_для_K,0))+((INDEX(Значения_по_высоте_k,MATCH('Ветровое давление'!A307,Высота,1)+1,MATCH('Ветровое давление'!$H$4,Тип_местности_для_K,0))-INDEX(Значения_по_высоте_k,MATCH('Ветровое давление'!A307,Высота,1),MATCH('Ветровое давление'!$H$4,Тип_местности_для_K,0)))*(((A307-INDEX(Высота,MATCH('Ветровое давление'!A307,Высота,1))))/(INDEX(Высота,MATCH('Ветровое давление'!A307,Высота,1)+1)-INDEX(Высота,MATCH('Ветровое давление'!A307,Высота,1)))))</f>
        <v>1.0583333333333331</v>
      </c>
      <c r="C307" s="73">
        <f>INDEX(w0__кПа,MATCH('Ветровое давление'!$H$3,Ветровые_районы,0))*$H$13*B307</f>
        <v>0.25399999999999995</v>
      </c>
      <c r="D307" s="112">
        <f t="shared" si="52"/>
        <v>0.3555999999999999</v>
      </c>
      <c r="E307" s="75">
        <f>INDEX(Значения_по_высоте_E,MATCH('Ветровое давление'!A307,Высота,1),MATCH('Ветровое давление'!$H$4,Тип_местности_для_K,0))+((INDEX(Значения_по_высоте_E,MATCH('Ветровое давление'!A307,Высота,1)+1,MATCH('Ветровое давление'!$H$4,Тип_местности_для_K,0))-INDEX(Значения_по_высоте_E,MATCH('Ветровое давление'!A307,Высота,1),MATCH('Ветровое давление'!$H$4,Тип_местности_для_K,0)))*(((A307-INDEX(Высота,MATCH('Ветровое давление'!A307,Высота,1))))/(INDEX(Высота,MATCH('Ветровое давление'!A307,Высота,1)+1)-INDEX(Высота,MATCH('Ветровое давление'!A307,Высота,1)))))</f>
        <v>0.8200000000000003</v>
      </c>
      <c r="F307" s="76">
        <f t="shared" si="54"/>
        <v>0.13954760000000002</v>
      </c>
      <c r="G307" s="83">
        <f t="shared" si="55"/>
        <v>0.1945928660862711</v>
      </c>
      <c r="H307" s="83">
        <f t="shared" si="56"/>
        <v>0.2532285885539795</v>
      </c>
      <c r="I307" s="82">
        <f t="shared" si="57"/>
        <v>0.2532285885539795</v>
      </c>
      <c r="J307" s="87">
        <f t="shared" si="58"/>
        <v>0.3545200239755713</v>
      </c>
      <c r="K307" s="88">
        <f t="shared" si="59"/>
        <v>0.5072285885539795</v>
      </c>
      <c r="L307" s="89">
        <f t="shared" si="60"/>
        <v>0.7101200239755712</v>
      </c>
      <c r="M307" s="93">
        <f t="shared" si="61"/>
        <v>0.035248842592591784</v>
      </c>
      <c r="N307" s="93">
        <f t="shared" si="62"/>
        <v>0.07035286883626396</v>
      </c>
      <c r="O307" s="93">
        <f t="shared" si="63"/>
        <v>0.04934837962962849</v>
      </c>
      <c r="P307" s="93">
        <f t="shared" si="64"/>
        <v>0.09849401637076954</v>
      </c>
    </row>
    <row r="308" spans="1:16" ht="0" customHeight="1" hidden="1">
      <c r="A308" s="69">
        <f t="shared" si="53"/>
        <v>36.80555555555552</v>
      </c>
      <c r="B308" s="71">
        <f>INDEX(Значения_по_высоте_k,MATCH('Ветровое давление'!A308,Высота,1),MATCH('Ветровое давление'!$H$4,Тип_местности_для_K,0))+((INDEX(Значения_по_высоте_k,MATCH('Ветровое давление'!A308,Высота,1)+1,MATCH('Ветровое давление'!$H$4,Тип_местности_для_K,0))-INDEX(Значения_по_высоте_k,MATCH('Ветровое давление'!A308,Высота,1),MATCH('Ветровое давление'!$H$4,Тип_местности_для_K,0)))*(((A308-INDEX(Высота,MATCH('Ветровое давление'!A308,Высота,1))))/(INDEX(Высота,MATCH('Ветровое давление'!A308,Высота,1)+1)-INDEX(Высота,MATCH('Ветровое давление'!A308,Высота,1)))))</f>
        <v>1.060069444444444</v>
      </c>
      <c r="C308" s="73">
        <f>INDEX(w0__кПа,MATCH('Ветровое давление'!$H$3,Ветровые_районы,0))*$H$13*B308</f>
        <v>0.25441666666666657</v>
      </c>
      <c r="D308" s="112">
        <f t="shared" si="52"/>
        <v>0.3561833333333332</v>
      </c>
      <c r="E308" s="75">
        <f>INDEX(Значения_по_высоте_E,MATCH('Ветровое давление'!A308,Высота,1),MATCH('Ветровое давление'!$H$4,Тип_местности_для_K,0))+((INDEX(Значения_по_высоте_E,MATCH('Ветровое давление'!A308,Высота,1)+1,MATCH('Ветровое давление'!$H$4,Тип_местности_для_K,0))-INDEX(Значения_по_высоте_E,MATCH('Ветровое давление'!A308,Высота,1),MATCH('Ветровое давление'!$H$4,Тип_местности_для_K,0)))*(((A308-INDEX(Высота,MATCH('Ветровое давление'!A308,Высота,1))))/(INDEX(Высота,MATCH('Ветровое давление'!A308,Высота,1)+1)-INDEX(Высота,MATCH('Ветровое давление'!A308,Высота,1)))))</f>
        <v>0.8191666666666669</v>
      </c>
      <c r="F308" s="76">
        <f t="shared" si="54"/>
        <v>0.1396344673611111</v>
      </c>
      <c r="G308" s="83">
        <f t="shared" si="55"/>
        <v>0.19471399872322048</v>
      </c>
      <c r="H308" s="83">
        <f t="shared" si="56"/>
        <v>0.2541877877530476</v>
      </c>
      <c r="I308" s="82">
        <f t="shared" si="57"/>
        <v>0.2541877877530476</v>
      </c>
      <c r="J308" s="87">
        <f t="shared" si="58"/>
        <v>0.35586290285426664</v>
      </c>
      <c r="K308" s="88">
        <f t="shared" si="59"/>
        <v>0.5086044544197141</v>
      </c>
      <c r="L308" s="89">
        <f t="shared" si="60"/>
        <v>0.7120462361875999</v>
      </c>
      <c r="M308" s="93">
        <f t="shared" si="61"/>
        <v>0.03530671296296215</v>
      </c>
      <c r="N308" s="93">
        <f t="shared" si="62"/>
        <v>0.07054396131761602</v>
      </c>
      <c r="O308" s="93">
        <f t="shared" si="63"/>
        <v>0.04942939814814701</v>
      </c>
      <c r="P308" s="93">
        <f t="shared" si="64"/>
        <v>0.09876154584466242</v>
      </c>
    </row>
    <row r="309" spans="1:16" ht="0" customHeight="1" hidden="1">
      <c r="A309" s="69">
        <f t="shared" si="53"/>
        <v>36.94444444444441</v>
      </c>
      <c r="B309" s="71">
        <f>INDEX(Значения_по_высоте_k,MATCH('Ветровое давление'!A309,Высота,1),MATCH('Ветровое давление'!$H$4,Тип_местности_для_K,0))+((INDEX(Значения_по_высоте_k,MATCH('Ветровое давление'!A309,Высота,1)+1,MATCH('Ветровое давление'!$H$4,Тип_местности_для_K,0))-INDEX(Значения_по_высоте_k,MATCH('Ветровое давление'!A309,Высота,1),MATCH('Ветровое давление'!$H$4,Тип_местности_для_K,0)))*(((A309-INDEX(Высота,MATCH('Ветровое давление'!A309,Высота,1))))/(INDEX(Высота,MATCH('Ветровое давление'!A309,Высота,1)+1)-INDEX(Высота,MATCH('Ветровое давление'!A309,Высота,1)))))</f>
        <v>1.0618055555555552</v>
      </c>
      <c r="C309" s="73">
        <f>INDEX(w0__кПа,MATCH('Ветровое давление'!$H$3,Ветровые_районы,0))*$H$13*B309</f>
        <v>0.25483333333333325</v>
      </c>
      <c r="D309" s="112">
        <f t="shared" si="52"/>
        <v>0.3567666666666665</v>
      </c>
      <c r="E309" s="75">
        <f>INDEX(Значения_по_высоте_E,MATCH('Ветровое давление'!A309,Высота,1),MATCH('Ветровое давление'!$H$4,Тип_местности_для_K,0))+((INDEX(Значения_по_высоте_E,MATCH('Ветровое давление'!A309,Высота,1)+1,MATCH('Ветровое давление'!$H$4,Тип_местности_для_K,0))-INDEX(Значения_по_высоте_E,MATCH('Ветровое давление'!A309,Высота,1),MATCH('Ветровое давление'!$H$4,Тип_местности_для_K,0)))*(((A309-INDEX(Высота,MATCH('Ветровое давление'!A309,Высота,1))))/(INDEX(Высота,MATCH('Ветровое давление'!A309,Высота,1)+1)-INDEX(Высота,MATCH('Ветровое давление'!A309,Высота,1)))))</f>
        <v>0.8183333333333336</v>
      </c>
      <c r="F309" s="76">
        <f t="shared" si="54"/>
        <v>0.13972086944444445</v>
      </c>
      <c r="G309" s="83">
        <f t="shared" si="55"/>
        <v>0.19483448255118788</v>
      </c>
      <c r="H309" s="83">
        <f t="shared" si="56"/>
        <v>0.2551469869521157</v>
      </c>
      <c r="I309" s="82">
        <f t="shared" si="57"/>
        <v>0.2551469869521157</v>
      </c>
      <c r="J309" s="87">
        <f t="shared" si="58"/>
        <v>0.3572057817329619</v>
      </c>
      <c r="K309" s="88">
        <f t="shared" si="59"/>
        <v>0.5099803202854489</v>
      </c>
      <c r="L309" s="89">
        <f t="shared" si="60"/>
        <v>0.7139724483996284</v>
      </c>
      <c r="M309" s="93">
        <f t="shared" si="61"/>
        <v>0.03536458333333251</v>
      </c>
      <c r="N309" s="93">
        <f t="shared" si="62"/>
        <v>0.07073505379896805</v>
      </c>
      <c r="O309" s="93">
        <f t="shared" si="63"/>
        <v>0.04951041666666552</v>
      </c>
      <c r="P309" s="93">
        <f t="shared" si="64"/>
        <v>0.09902907531855526</v>
      </c>
    </row>
    <row r="310" spans="1:16" ht="0" customHeight="1" hidden="1">
      <c r="A310" s="69">
        <f t="shared" si="53"/>
        <v>37.08333333333329</v>
      </c>
      <c r="B310" s="71">
        <f>INDEX(Значения_по_высоте_k,MATCH('Ветровое давление'!A310,Высота,1),MATCH('Ветровое давление'!$H$4,Тип_местности_для_K,0))+((INDEX(Значения_по_высоте_k,MATCH('Ветровое давление'!A310,Высота,1)+1,MATCH('Ветровое давление'!$H$4,Тип_местности_для_K,0))-INDEX(Значения_по_высоте_k,MATCH('Ветровое давление'!A310,Высота,1),MATCH('Ветровое давление'!$H$4,Тип_местности_для_K,0)))*(((A310-INDEX(Высота,MATCH('Ветровое давление'!A310,Высота,1))))/(INDEX(Высота,MATCH('Ветровое давление'!A310,Высота,1)+1)-INDEX(Высота,MATCH('Ветровое давление'!A310,Высота,1)))))</f>
        <v>1.0635416666666662</v>
      </c>
      <c r="C310" s="73">
        <f>INDEX(w0__кПа,MATCH('Ветровое давление'!$H$3,Ветровые_районы,0))*$H$13*B310</f>
        <v>0.25524999999999987</v>
      </c>
      <c r="D310" s="112">
        <f t="shared" si="52"/>
        <v>0.3573499999999998</v>
      </c>
      <c r="E310" s="75">
        <f>INDEX(Значения_по_высоте_E,MATCH('Ветровое давление'!A310,Высота,1),MATCH('Ветровое давление'!$H$4,Тип_местности_для_K,0))+((INDEX(Значения_по_высоте_E,MATCH('Ветровое давление'!A310,Высота,1)+1,MATCH('Ветровое давление'!$H$4,Тип_местности_для_K,0))-INDEX(Значения_по_высоте_E,MATCH('Ветровое давление'!A310,Высота,1),MATCH('Ветровое давление'!$H$4,Тип_местности_для_K,0)))*(((A310-INDEX(Высота,MATCH('Ветровое давление'!A310,Высота,1))))/(INDEX(Высота,MATCH('Ветровое давление'!A310,Высота,1)+1)-INDEX(Высота,MATCH('Ветровое давление'!A310,Высота,1)))))</f>
        <v>0.8175000000000003</v>
      </c>
      <c r="F310" s="76">
        <f t="shared" si="54"/>
        <v>0.13980680625</v>
      </c>
      <c r="G310" s="83">
        <f t="shared" si="55"/>
        <v>0.19495431757017317</v>
      </c>
      <c r="H310" s="83">
        <f t="shared" si="56"/>
        <v>0.2561061861511838</v>
      </c>
      <c r="I310" s="82">
        <f t="shared" si="57"/>
        <v>0.2561061861511838</v>
      </c>
      <c r="J310" s="87">
        <f t="shared" si="58"/>
        <v>0.3585486606116573</v>
      </c>
      <c r="K310" s="88">
        <f t="shared" si="59"/>
        <v>0.5113561861511837</v>
      </c>
      <c r="L310" s="89">
        <f t="shared" si="60"/>
        <v>0.7158986606116571</v>
      </c>
      <c r="M310" s="93">
        <f t="shared" si="61"/>
        <v>0.03542245370370288</v>
      </c>
      <c r="N310" s="93">
        <f t="shared" si="62"/>
        <v>0.0709261462803201</v>
      </c>
      <c r="O310" s="93">
        <f t="shared" si="63"/>
        <v>0.04959143518518403</v>
      </c>
      <c r="P310" s="93">
        <f t="shared" si="64"/>
        <v>0.09929660479244812</v>
      </c>
    </row>
    <row r="311" spans="1:16" ht="0" customHeight="1" hidden="1">
      <c r="A311" s="69">
        <f t="shared" si="53"/>
        <v>37.22222222222218</v>
      </c>
      <c r="B311" s="71">
        <f>INDEX(Значения_по_высоте_k,MATCH('Ветровое давление'!A311,Высота,1),MATCH('Ветровое давление'!$H$4,Тип_местности_для_K,0))+((INDEX(Значения_по_высоте_k,MATCH('Ветровое давление'!A311,Высота,1)+1,MATCH('Ветровое давление'!$H$4,Тип_местности_для_K,0))-INDEX(Значения_по_высоте_k,MATCH('Ветровое давление'!A311,Высота,1),MATCH('Ветровое давление'!$H$4,Тип_местности_для_K,0)))*(((A311-INDEX(Высота,MATCH('Ветровое давление'!A311,Высота,1))))/(INDEX(Высота,MATCH('Ветровое давление'!A311,Высота,1)+1)-INDEX(Высота,MATCH('Ветровое давление'!A311,Высота,1)))))</f>
        <v>1.0652777777777773</v>
      </c>
      <c r="C311" s="73">
        <f>INDEX(w0__кПа,MATCH('Ветровое давление'!$H$3,Ветровые_районы,0))*$H$13*B311</f>
        <v>0.25566666666666654</v>
      </c>
      <c r="D311" s="112">
        <f t="shared" si="52"/>
        <v>0.35793333333333316</v>
      </c>
      <c r="E311" s="75">
        <f>INDEX(Значения_по_высоте_E,MATCH('Ветровое давление'!A311,Высота,1),MATCH('Ветровое давление'!$H$4,Тип_местности_для_K,0))+((INDEX(Значения_по_высоте_E,MATCH('Ветровое давление'!A311,Высота,1)+1,MATCH('Ветровое давление'!$H$4,Тип_местности_для_K,0))-INDEX(Значения_по_высоте_E,MATCH('Ветровое давление'!A311,Высота,1),MATCH('Ветровое давление'!$H$4,Тип_местности_для_K,0)))*(((A311-INDEX(Высота,MATCH('Ветровое давление'!A311,Высота,1))))/(INDEX(Высота,MATCH('Ветровое давление'!A311,Высота,1)+1)-INDEX(Высота,MATCH('Ветровое давление'!A311,Высота,1)))))</f>
        <v>0.816666666666667</v>
      </c>
      <c r="F311" s="76">
        <f t="shared" si="54"/>
        <v>0.13989227777777777</v>
      </c>
      <c r="G311" s="83">
        <f t="shared" si="55"/>
        <v>0.1950735037801764</v>
      </c>
      <c r="H311" s="83">
        <f t="shared" si="56"/>
        <v>0.25706538535025186</v>
      </c>
      <c r="I311" s="82">
        <f t="shared" si="57"/>
        <v>0.25706538535025186</v>
      </c>
      <c r="J311" s="87">
        <f t="shared" si="58"/>
        <v>0.3598915394903526</v>
      </c>
      <c r="K311" s="88">
        <f t="shared" si="59"/>
        <v>0.5127320520169184</v>
      </c>
      <c r="L311" s="89">
        <f t="shared" si="60"/>
        <v>0.7178248728236858</v>
      </c>
      <c r="M311" s="93">
        <f t="shared" si="61"/>
        <v>0.035480324074073255</v>
      </c>
      <c r="N311" s="93">
        <f t="shared" si="62"/>
        <v>0.07111723876167213</v>
      </c>
      <c r="O311" s="93">
        <f t="shared" si="63"/>
        <v>0.049672453703702546</v>
      </c>
      <c r="P311" s="93">
        <f t="shared" si="64"/>
        <v>0.09956413426634099</v>
      </c>
    </row>
    <row r="312" spans="1:16" ht="0" customHeight="1" hidden="1">
      <c r="A312" s="69">
        <f t="shared" si="53"/>
        <v>37.361111111111065</v>
      </c>
      <c r="B312" s="71">
        <f>INDEX(Значения_по_высоте_k,MATCH('Ветровое давление'!A312,Высота,1),MATCH('Ветровое давление'!$H$4,Тип_местности_для_K,0))+((INDEX(Значения_по_высоте_k,MATCH('Ветровое давление'!A312,Высота,1)+1,MATCH('Ветровое давление'!$H$4,Тип_местности_для_K,0))-INDEX(Значения_по_высоте_k,MATCH('Ветровое давление'!A312,Высота,1),MATCH('Ветровое давление'!$H$4,Тип_местности_для_K,0)))*(((A312-INDEX(Высота,MATCH('Ветровое давление'!A312,Высота,1))))/(INDEX(Высота,MATCH('Ветровое давление'!A312,Высота,1)+1)-INDEX(Высота,MATCH('Ветровое давление'!A312,Высота,1)))))</f>
        <v>1.0670138888888885</v>
      </c>
      <c r="C312" s="73">
        <f>INDEX(w0__кПа,MATCH('Ветровое давление'!$H$3,Ветровые_районы,0))*$H$13*B312</f>
        <v>0.2560833333333332</v>
      </c>
      <c r="D312" s="112">
        <f t="shared" si="52"/>
        <v>0.3585166666666665</v>
      </c>
      <c r="E312" s="75">
        <f>INDEX(Значения_по_высоте_E,MATCH('Ветровое давление'!A312,Высота,1),MATCH('Ветровое давление'!$H$4,Тип_местности_для_K,0))+((INDEX(Значения_по_высоте_E,MATCH('Ветровое давление'!A312,Высота,1)+1,MATCH('Ветровое давление'!$H$4,Тип_местности_для_K,0))-INDEX(Значения_по_высоте_E,MATCH('Ветровое давление'!A312,Высота,1),MATCH('Ветровое давление'!$H$4,Тип_местности_для_K,0)))*(((A312-INDEX(Высота,MATCH('Ветровое давление'!A312,Высота,1))))/(INDEX(Высота,MATCH('Ветровое давление'!A312,Высота,1)+1)-INDEX(Высота,MATCH('Ветровое давление'!A312,Высота,1)))))</f>
        <v>0.8158333333333336</v>
      </c>
      <c r="F312" s="76">
        <f t="shared" si="54"/>
        <v>0.13997728402777776</v>
      </c>
      <c r="G312" s="83">
        <f t="shared" si="55"/>
        <v>0.1951920411811976</v>
      </c>
      <c r="H312" s="83">
        <f t="shared" si="56"/>
        <v>0.2580245845493199</v>
      </c>
      <c r="I312" s="82">
        <f t="shared" si="57"/>
        <v>0.2580245845493199</v>
      </c>
      <c r="J312" s="87">
        <f t="shared" si="58"/>
        <v>0.36123441836904785</v>
      </c>
      <c r="K312" s="88">
        <f t="shared" si="59"/>
        <v>0.5141079178826531</v>
      </c>
      <c r="L312" s="89">
        <f t="shared" si="60"/>
        <v>0.7197510850357143</v>
      </c>
      <c r="M312" s="93">
        <f t="shared" si="61"/>
        <v>0.035538194444443616</v>
      </c>
      <c r="N312" s="93">
        <f t="shared" si="62"/>
        <v>0.07130833124302419</v>
      </c>
      <c r="O312" s="93">
        <f t="shared" si="63"/>
        <v>0.04975347222222106</v>
      </c>
      <c r="P312" s="93">
        <f t="shared" si="64"/>
        <v>0.09983166374023385</v>
      </c>
    </row>
    <row r="313" spans="1:16" ht="0" customHeight="1" hidden="1">
      <c r="A313" s="69">
        <f t="shared" si="53"/>
        <v>37.49999999999995</v>
      </c>
      <c r="B313" s="71">
        <f>INDEX(Значения_по_высоте_k,MATCH('Ветровое давление'!A313,Высота,1),MATCH('Ветровое давление'!$H$4,Тип_местности_для_K,0))+((INDEX(Значения_по_высоте_k,MATCH('Ветровое давление'!A313,Высота,1)+1,MATCH('Ветровое давление'!$H$4,Тип_местности_для_K,0))-INDEX(Значения_по_высоте_k,MATCH('Ветровое давление'!A313,Высота,1),MATCH('Ветровое давление'!$H$4,Тип_местности_для_K,0)))*(((A313-INDEX(Высота,MATCH('Ветровое давление'!A313,Высота,1))))/(INDEX(Высота,MATCH('Ветровое давление'!A313,Высота,1)+1)-INDEX(Высота,MATCH('Ветровое давление'!A313,Высота,1)))))</f>
        <v>1.0687499999999994</v>
      </c>
      <c r="C313" s="73">
        <f>INDEX(w0__кПа,MATCH('Ветровое давление'!$H$3,Ветровые_районы,0))*$H$13*B313</f>
        <v>0.25649999999999984</v>
      </c>
      <c r="D313" s="112">
        <f t="shared" si="52"/>
        <v>0.35909999999999975</v>
      </c>
      <c r="E313" s="75">
        <f>INDEX(Значения_по_высоте_E,MATCH('Ветровое давление'!A313,Высота,1),MATCH('Ветровое давление'!$H$4,Тип_местности_для_K,0))+((INDEX(Значения_по_высоте_E,MATCH('Ветровое давление'!A313,Высота,1)+1,MATCH('Ветровое давление'!$H$4,Тип_местности_для_K,0))-INDEX(Значения_по_высоте_E,MATCH('Ветровое давление'!A313,Высота,1),MATCH('Ветровое давление'!$H$4,Тип_местности_для_K,0)))*(((A313-INDEX(Высота,MATCH('Ветровое давление'!A313,Высота,1))))/(INDEX(Высота,MATCH('Ветровое давление'!A313,Высота,1)+1)-INDEX(Высота,MATCH('Ветровое давление'!A313,Высота,1)))))</f>
        <v>0.8150000000000004</v>
      </c>
      <c r="F313" s="76">
        <f t="shared" si="54"/>
        <v>0.140061825</v>
      </c>
      <c r="G313" s="83">
        <f t="shared" si="55"/>
        <v>0.19530992977323677</v>
      </c>
      <c r="H313" s="83">
        <f t="shared" si="56"/>
        <v>0.258983783748388</v>
      </c>
      <c r="I313" s="82">
        <f t="shared" si="57"/>
        <v>0.258983783748388</v>
      </c>
      <c r="J313" s="87">
        <f t="shared" si="58"/>
        <v>0.3625772972477432</v>
      </c>
      <c r="K313" s="88">
        <f t="shared" si="59"/>
        <v>0.5154837837483879</v>
      </c>
      <c r="L313" s="89">
        <f t="shared" si="60"/>
        <v>0.721677297247743</v>
      </c>
      <c r="M313" s="93">
        <f t="shared" si="61"/>
        <v>0.035596064814813984</v>
      </c>
      <c r="N313" s="93">
        <f t="shared" si="62"/>
        <v>0.07149942372437622</v>
      </c>
      <c r="O313" s="93">
        <f t="shared" si="63"/>
        <v>0.049834490740739576</v>
      </c>
      <c r="P313" s="93">
        <f t="shared" si="64"/>
        <v>0.1000991932141267</v>
      </c>
    </row>
    <row r="314" spans="1:16" ht="0" customHeight="1" hidden="1">
      <c r="A314" s="69">
        <f t="shared" si="53"/>
        <v>37.638888888888836</v>
      </c>
      <c r="B314" s="71">
        <f>INDEX(Значения_по_высоте_k,MATCH('Ветровое давление'!A314,Высота,1),MATCH('Ветровое давление'!$H$4,Тип_местности_для_K,0))+((INDEX(Значения_по_высоте_k,MATCH('Ветровое давление'!A314,Высота,1)+1,MATCH('Ветровое давление'!$H$4,Тип_местности_для_K,0))-INDEX(Значения_по_высоте_k,MATCH('Ветровое давление'!A314,Высота,1),MATCH('Ветровое давление'!$H$4,Тип_местности_для_K,0)))*(((A314-INDEX(Высота,MATCH('Ветровое давление'!A314,Высота,1))))/(INDEX(Высота,MATCH('Ветровое давление'!A314,Высота,1)+1)-INDEX(Высота,MATCH('Ветровое давление'!A314,Высота,1)))))</f>
        <v>1.0704861111111106</v>
      </c>
      <c r="C314" s="73">
        <f>INDEX(w0__кПа,MATCH('Ветровое давление'!$H$3,Ветровые_районы,0))*$H$13*B314</f>
        <v>0.2569166666666665</v>
      </c>
      <c r="D314" s="112">
        <f t="shared" si="52"/>
        <v>0.3596833333333331</v>
      </c>
      <c r="E314" s="75">
        <f>INDEX(Значения_по_высоте_E,MATCH('Ветровое давление'!A314,Высота,1),MATCH('Ветровое давление'!$H$4,Тип_местности_для_K,0))+((INDEX(Значения_по_высоте_E,MATCH('Ветровое давление'!A314,Высота,1)+1,MATCH('Ветровое давление'!$H$4,Тип_местности_для_K,0))-INDEX(Значения_по_высоте_E,MATCH('Ветровое давление'!A314,Высота,1),MATCH('Ветровое давление'!$H$4,Тип_местности_для_K,0)))*(((A314-INDEX(Высота,MATCH('Ветровое давление'!A314,Высота,1))))/(INDEX(Высота,MATCH('Ветровое давление'!A314,Высота,1)+1)-INDEX(Высота,MATCH('Ветровое давление'!A314,Высота,1)))))</f>
        <v>0.814166666666667</v>
      </c>
      <c r="F314" s="76">
        <f t="shared" si="54"/>
        <v>0.14014590069444444</v>
      </c>
      <c r="G314" s="83">
        <f t="shared" si="55"/>
        <v>0.19542716955629386</v>
      </c>
      <c r="H314" s="83">
        <f t="shared" si="56"/>
        <v>0.2599429829474561</v>
      </c>
      <c r="I314" s="82">
        <f t="shared" si="57"/>
        <v>0.2599429829474561</v>
      </c>
      <c r="J314" s="87">
        <f t="shared" si="58"/>
        <v>0.3639201761264385</v>
      </c>
      <c r="K314" s="88">
        <f t="shared" si="59"/>
        <v>0.5168596496141227</v>
      </c>
      <c r="L314" s="89">
        <f t="shared" si="60"/>
        <v>0.7236035094597716</v>
      </c>
      <c r="M314" s="93">
        <f t="shared" si="61"/>
        <v>0.03565393518518436</v>
      </c>
      <c r="N314" s="93">
        <f t="shared" si="62"/>
        <v>0.07169051620572826</v>
      </c>
      <c r="O314" s="93">
        <f t="shared" si="63"/>
        <v>0.04991550925925809</v>
      </c>
      <c r="P314" s="93">
        <f t="shared" si="64"/>
        <v>0.10036672268801955</v>
      </c>
    </row>
    <row r="315" spans="1:16" ht="0" customHeight="1" hidden="1">
      <c r="A315" s="69">
        <f t="shared" si="53"/>
        <v>37.77777777777772</v>
      </c>
      <c r="B315" s="71">
        <f>INDEX(Значения_по_высоте_k,MATCH('Ветровое давление'!A315,Высота,1),MATCH('Ветровое давление'!$H$4,Тип_местности_для_K,0))+((INDEX(Значения_по_высоте_k,MATCH('Ветровое давление'!A315,Высота,1)+1,MATCH('Ветровое давление'!$H$4,Тип_местности_для_K,0))-INDEX(Значения_по_высоте_k,MATCH('Ветровое давление'!A315,Высота,1),MATCH('Ветровое давление'!$H$4,Тип_местности_для_K,0)))*(((A315-INDEX(Высота,MATCH('Ветровое давление'!A315,Высота,1))))/(INDEX(Высота,MATCH('Ветровое давление'!A315,Высота,1)+1)-INDEX(Высота,MATCH('Ветровое давление'!A315,Высота,1)))))</f>
        <v>1.0722222222222215</v>
      </c>
      <c r="C315" s="73">
        <f>INDEX(w0__кПа,MATCH('Ветровое давление'!$H$3,Ветровые_районы,0))*$H$13*B315</f>
        <v>0.25733333333333314</v>
      </c>
      <c r="D315" s="112">
        <f t="shared" si="52"/>
        <v>0.36026666666666635</v>
      </c>
      <c r="E315" s="75">
        <f>INDEX(Значения_по_высоте_E,MATCH('Ветровое давление'!A315,Высота,1),MATCH('Ветровое давление'!$H$4,Тип_местности_для_K,0))+((INDEX(Значения_по_высоте_E,MATCH('Ветровое давление'!A315,Высота,1)+1,MATCH('Ветровое давление'!$H$4,Тип_местности_для_K,0))-INDEX(Значения_по_высоте_E,MATCH('Ветровое давление'!A315,Высота,1),MATCH('Ветровое давление'!$H$4,Тип_местности_для_K,0)))*(((A315-INDEX(Высота,MATCH('Ветровое давление'!A315,Высота,1))))/(INDEX(Высота,MATCH('Ветровое давление'!A315,Высота,1)+1)-INDEX(Высота,MATCH('Ветровое давление'!A315,Высота,1)))))</f>
        <v>0.8133333333333337</v>
      </c>
      <c r="F315" s="76">
        <f t="shared" si="54"/>
        <v>0.1402295111111111</v>
      </c>
      <c r="G315" s="83">
        <f t="shared" si="55"/>
        <v>0.19554376053036887</v>
      </c>
      <c r="H315" s="83">
        <f t="shared" si="56"/>
        <v>0.2609021821465242</v>
      </c>
      <c r="I315" s="82">
        <f t="shared" si="57"/>
        <v>0.2609021821465242</v>
      </c>
      <c r="J315" s="87">
        <f t="shared" si="58"/>
        <v>0.3652630550051339</v>
      </c>
      <c r="K315" s="88">
        <f t="shared" si="59"/>
        <v>0.5182355154798574</v>
      </c>
      <c r="L315" s="89">
        <f t="shared" si="60"/>
        <v>0.7255297216718002</v>
      </c>
      <c r="M315" s="93">
        <f t="shared" si="61"/>
        <v>0.03571180555555472</v>
      </c>
      <c r="N315" s="93">
        <f t="shared" si="62"/>
        <v>0.07188160868708031</v>
      </c>
      <c r="O315" s="93">
        <f t="shared" si="63"/>
        <v>0.0499965277777766</v>
      </c>
      <c r="P315" s="93">
        <f t="shared" si="64"/>
        <v>0.10063425216191242</v>
      </c>
    </row>
    <row r="316" spans="1:16" ht="0" customHeight="1" hidden="1">
      <c r="A316" s="69">
        <f t="shared" si="53"/>
        <v>37.91666666666661</v>
      </c>
      <c r="B316" s="71">
        <f>INDEX(Значения_по_высоте_k,MATCH('Ветровое давление'!A316,Высота,1),MATCH('Ветровое давление'!$H$4,Тип_местности_для_K,0))+((INDEX(Значения_по_высоте_k,MATCH('Ветровое давление'!A316,Высота,1)+1,MATCH('Ветровое давление'!$H$4,Тип_местности_для_K,0))-INDEX(Значения_по_высоте_k,MATCH('Ветровое давление'!A316,Высота,1),MATCH('Ветровое давление'!$H$4,Тип_местности_для_K,0)))*(((A316-INDEX(Высота,MATCH('Ветровое давление'!A316,Высота,1))))/(INDEX(Высота,MATCH('Ветровое давление'!A316,Высота,1)+1)-INDEX(Высота,MATCH('Ветровое давление'!A316,Высота,1)))))</f>
        <v>1.0739583333333327</v>
      </c>
      <c r="C316" s="73">
        <f>INDEX(w0__кПа,MATCH('Ветровое давление'!$H$3,Ветровые_районы,0))*$H$13*B316</f>
        <v>0.2577499999999998</v>
      </c>
      <c r="D316" s="112">
        <f t="shared" si="52"/>
        <v>0.3608499999999997</v>
      </c>
      <c r="E316" s="75">
        <f>INDEX(Значения_по_высоте_E,MATCH('Ветровое давление'!A316,Высота,1),MATCH('Ветровое давление'!$H$4,Тип_местности_для_K,0))+((INDEX(Значения_по_высоте_E,MATCH('Ветровое давление'!A316,Высота,1)+1,MATCH('Ветровое давление'!$H$4,Тип_местности_для_K,0))-INDEX(Значения_по_высоте_E,MATCH('Ветровое давление'!A316,Высота,1),MATCH('Ветровое давление'!$H$4,Тип_местности_для_K,0)))*(((A316-INDEX(Высота,MATCH('Ветровое давление'!A316,Высота,1))))/(INDEX(Высота,MATCH('Ветровое давление'!A316,Высота,1)+1)-INDEX(Высота,MATCH('Ветровое давление'!A316,Высота,1)))))</f>
        <v>0.8125000000000004</v>
      </c>
      <c r="F316" s="76">
        <f t="shared" si="54"/>
        <v>0.14031265624999997</v>
      </c>
      <c r="G316" s="83">
        <f t="shared" si="55"/>
        <v>0.19565970269546185</v>
      </c>
      <c r="H316" s="83">
        <f t="shared" si="56"/>
        <v>0.2618613813455922</v>
      </c>
      <c r="I316" s="82">
        <f t="shared" si="57"/>
        <v>0.2618613813455922</v>
      </c>
      <c r="J316" s="87">
        <f t="shared" si="58"/>
        <v>0.3666059338838291</v>
      </c>
      <c r="K316" s="88">
        <f t="shared" si="59"/>
        <v>0.519611381345592</v>
      </c>
      <c r="L316" s="89">
        <f t="shared" si="60"/>
        <v>0.7274559338838289</v>
      </c>
      <c r="M316" s="93">
        <f t="shared" si="61"/>
        <v>0.03576967592592508</v>
      </c>
      <c r="N316" s="93">
        <f t="shared" si="62"/>
        <v>0.07207270116843235</v>
      </c>
      <c r="O316" s="93">
        <f t="shared" si="63"/>
        <v>0.050077546296295114</v>
      </c>
      <c r="P316" s="93">
        <f t="shared" si="64"/>
        <v>0.10090178163580528</v>
      </c>
    </row>
    <row r="317" spans="1:16" ht="0" customHeight="1" hidden="1">
      <c r="A317" s="69">
        <f t="shared" si="53"/>
        <v>38.05555555555549</v>
      </c>
      <c r="B317" s="71">
        <f>INDEX(Значения_по_высоте_k,MATCH('Ветровое давление'!A317,Высота,1),MATCH('Ветровое давление'!$H$4,Тип_местности_для_K,0))+((INDEX(Значения_по_высоте_k,MATCH('Ветровое давление'!A317,Высота,1)+1,MATCH('Ветровое давление'!$H$4,Тип_местности_для_K,0))-INDEX(Значения_по_высоте_k,MATCH('Ветровое давление'!A317,Высота,1),MATCH('Ветровое давление'!$H$4,Тип_местности_для_K,0)))*(((A317-INDEX(Высота,MATCH('Ветровое давление'!A317,Высота,1))))/(INDEX(Высота,MATCH('Ветровое давление'!A317,Высота,1)+1)-INDEX(Высота,MATCH('Ветровое давление'!A317,Высота,1)))))</f>
        <v>1.0756944444444438</v>
      </c>
      <c r="C317" s="73">
        <f>INDEX(w0__кПа,MATCH('Ветровое давление'!$H$3,Ветровые_районы,0))*$H$13*B317</f>
        <v>0.2581666666666665</v>
      </c>
      <c r="D317" s="112">
        <f t="shared" si="52"/>
        <v>0.36143333333333305</v>
      </c>
      <c r="E317" s="75">
        <f>INDEX(Значения_по_высоте_E,MATCH('Ветровое давление'!A317,Высота,1),MATCH('Ветровое давление'!$H$4,Тип_местности_для_K,0))+((INDEX(Значения_по_высоте_E,MATCH('Ветровое давление'!A317,Высота,1)+1,MATCH('Ветровое давление'!$H$4,Тип_местности_для_K,0))-INDEX(Значения_по_высоте_E,MATCH('Ветровое давление'!A317,Высота,1),MATCH('Ветровое давление'!$H$4,Тип_местности_для_K,0)))*(((A317-INDEX(Высота,MATCH('Ветровое давление'!A317,Высота,1))))/(INDEX(Высота,MATCH('Ветровое давление'!A317,Высота,1)+1)-INDEX(Высота,MATCH('Ветровое давление'!A317,Высота,1)))))</f>
        <v>0.8116666666666671</v>
      </c>
      <c r="F317" s="76">
        <f t="shared" si="54"/>
        <v>0.1403953361111111</v>
      </c>
      <c r="G317" s="83">
        <f t="shared" si="55"/>
        <v>0.1957749960515728</v>
      </c>
      <c r="H317" s="83">
        <f t="shared" si="56"/>
        <v>0.26282058054466034</v>
      </c>
      <c r="I317" s="82">
        <f t="shared" si="57"/>
        <v>0.26282058054466034</v>
      </c>
      <c r="J317" s="87">
        <f t="shared" si="58"/>
        <v>0.36794881276252445</v>
      </c>
      <c r="K317" s="88">
        <f t="shared" si="59"/>
        <v>0.5209872472113268</v>
      </c>
      <c r="L317" s="89">
        <f t="shared" si="60"/>
        <v>0.7293821460958575</v>
      </c>
      <c r="M317" s="93">
        <f t="shared" si="61"/>
        <v>0.03582754629629546</v>
      </c>
      <c r="N317" s="93">
        <f t="shared" si="62"/>
        <v>0.07226379364978439</v>
      </c>
      <c r="O317" s="93">
        <f t="shared" si="63"/>
        <v>0.05015856481481363</v>
      </c>
      <c r="P317" s="93">
        <f t="shared" si="64"/>
        <v>0.10116931110969814</v>
      </c>
    </row>
    <row r="318" spans="1:16" ht="0" customHeight="1" hidden="1">
      <c r="A318" s="69">
        <f t="shared" si="53"/>
        <v>38.19444444444438</v>
      </c>
      <c r="B318" s="71">
        <f>INDEX(Значения_по_высоте_k,MATCH('Ветровое давление'!A318,Высота,1),MATCH('Ветровое давление'!$H$4,Тип_местности_для_K,0))+((INDEX(Значения_по_высоте_k,MATCH('Ветровое давление'!A318,Высота,1)+1,MATCH('Ветровое давление'!$H$4,Тип_местности_для_K,0))-INDEX(Значения_по_высоте_k,MATCH('Ветровое давление'!A318,Высота,1),MATCH('Ветровое давление'!$H$4,Тип_местности_для_K,0)))*(((A318-INDEX(Высота,MATCH('Ветровое давление'!A318,Высота,1))))/(INDEX(Высота,MATCH('Ветровое давление'!A318,Высота,1)+1)-INDEX(Высота,MATCH('Ветровое давление'!A318,Высота,1)))))</f>
        <v>1.0774305555555548</v>
      </c>
      <c r="C318" s="73">
        <f>INDEX(w0__кПа,MATCH('Ветровое давление'!$H$3,Ветровые_районы,0))*$H$13*B318</f>
        <v>0.25858333333333317</v>
      </c>
      <c r="D318" s="112">
        <f t="shared" si="52"/>
        <v>0.36201666666666643</v>
      </c>
      <c r="E318" s="75">
        <f>INDEX(Значения_по_высоте_E,MATCH('Ветровое давление'!A318,Высота,1),MATCH('Ветровое давление'!$H$4,Тип_местности_для_K,0))+((INDEX(Значения_по_высоте_E,MATCH('Ветровое давление'!A318,Высота,1)+1,MATCH('Ветровое давление'!$H$4,Тип_местности_для_K,0))-INDEX(Значения_по_высоте_E,MATCH('Ветровое давление'!A318,Высота,1),MATCH('Ветровое давление'!$H$4,Тип_местности_для_K,0)))*(((A318-INDEX(Высота,MATCH('Ветровое давление'!A318,Высота,1))))/(INDEX(Высота,MATCH('Ветровое давление'!A318,Высота,1)+1)-INDEX(Высота,MATCH('Ветровое давление'!A318,Высота,1)))))</f>
        <v>0.8108333333333337</v>
      </c>
      <c r="F318" s="76">
        <f t="shared" si="54"/>
        <v>0.14047755069444445</v>
      </c>
      <c r="G318" s="83">
        <f t="shared" si="55"/>
        <v>0.1958896405987017</v>
      </c>
      <c r="H318" s="83">
        <f t="shared" si="56"/>
        <v>0.26377977974372846</v>
      </c>
      <c r="I318" s="82">
        <f t="shared" si="57"/>
        <v>0.26377977974372846</v>
      </c>
      <c r="J318" s="87">
        <f t="shared" si="58"/>
        <v>0.36929169164121983</v>
      </c>
      <c r="K318" s="88">
        <f t="shared" si="59"/>
        <v>0.5223631130770616</v>
      </c>
      <c r="L318" s="89">
        <f t="shared" si="60"/>
        <v>0.7313083583078863</v>
      </c>
      <c r="M318" s="93">
        <f t="shared" si="61"/>
        <v>0.03588541666666582</v>
      </c>
      <c r="N318" s="93">
        <f t="shared" si="62"/>
        <v>0.07245488613113645</v>
      </c>
      <c r="O318" s="93">
        <f t="shared" si="63"/>
        <v>0.05023958333333216</v>
      </c>
      <c r="P318" s="93">
        <f t="shared" si="64"/>
        <v>0.10143684058359101</v>
      </c>
    </row>
    <row r="319" spans="1:16" ht="0" customHeight="1" hidden="1">
      <c r="A319" s="69">
        <f t="shared" si="53"/>
        <v>38.333333333333265</v>
      </c>
      <c r="B319" s="71">
        <f>INDEX(Значения_по_высоте_k,MATCH('Ветровое давление'!A319,Высота,1),MATCH('Ветровое давление'!$H$4,Тип_местности_для_K,0))+((INDEX(Значения_по_высоте_k,MATCH('Ветровое давление'!A319,Высота,1)+1,MATCH('Ветровое давление'!$H$4,Тип_местности_для_K,0))-INDEX(Значения_по_высоте_k,MATCH('Ветровое давление'!A319,Высота,1),MATCH('Ветровое давление'!$H$4,Тип_местности_для_K,0)))*(((A319-INDEX(Высота,MATCH('Ветровое давление'!A319,Высота,1))))/(INDEX(Высота,MATCH('Ветровое давление'!A319,Высота,1)+1)-INDEX(Высота,MATCH('Ветровое давление'!A319,Высота,1)))))</f>
        <v>1.079166666666666</v>
      </c>
      <c r="C319" s="73">
        <f>INDEX(w0__кПа,MATCH('Ветровое давление'!$H$3,Ветровые_районы,0))*$H$13*B319</f>
        <v>0.25899999999999984</v>
      </c>
      <c r="D319" s="112">
        <f t="shared" si="52"/>
        <v>0.36259999999999976</v>
      </c>
      <c r="E319" s="75">
        <f>INDEX(Значения_по_высоте_E,MATCH('Ветровое давление'!A319,Высота,1),MATCH('Ветровое давление'!$H$4,Тип_местности_для_K,0))+((INDEX(Значения_по_высоте_E,MATCH('Ветровое давление'!A319,Высота,1)+1,MATCH('Ветровое давление'!$H$4,Тип_местности_для_K,0))-INDEX(Значения_по_высоте_E,MATCH('Ветровое давление'!A319,Высота,1),MATCH('Ветровое давление'!$H$4,Тип_местности_для_K,0)))*(((A319-INDEX(Высота,MATCH('Ветровое давление'!A319,Высота,1))))/(INDEX(Высота,MATCH('Ветровое давление'!A319,Высота,1)+1)-INDEX(Высота,MATCH('Ветровое давление'!A319,Высота,1)))))</f>
        <v>0.8100000000000005</v>
      </c>
      <c r="F319" s="76">
        <f t="shared" si="54"/>
        <v>0.1405593</v>
      </c>
      <c r="G319" s="83">
        <f t="shared" si="55"/>
        <v>0.19600363633684853</v>
      </c>
      <c r="H319" s="83">
        <f t="shared" si="56"/>
        <v>0.2647389789427965</v>
      </c>
      <c r="I319" s="82">
        <f t="shared" si="57"/>
        <v>0.2647389789427965</v>
      </c>
      <c r="J319" s="87">
        <f t="shared" si="58"/>
        <v>0.3706345705199151</v>
      </c>
      <c r="K319" s="88">
        <f t="shared" si="59"/>
        <v>0.5237389789427964</v>
      </c>
      <c r="L319" s="89">
        <f t="shared" si="60"/>
        <v>0.7332345705199148</v>
      </c>
      <c r="M319" s="93">
        <f t="shared" si="61"/>
        <v>0.0359432870370362</v>
      </c>
      <c r="N319" s="93">
        <f t="shared" si="62"/>
        <v>0.07264597861248849</v>
      </c>
      <c r="O319" s="93">
        <f t="shared" si="63"/>
        <v>0.05032060185185068</v>
      </c>
      <c r="P319" s="93">
        <f t="shared" si="64"/>
        <v>0.10170437005748388</v>
      </c>
    </row>
    <row r="320" spans="1:16" ht="0" customHeight="1" hidden="1">
      <c r="A320" s="69">
        <f t="shared" si="53"/>
        <v>38.47222222222215</v>
      </c>
      <c r="B320" s="71">
        <f>INDEX(Значения_по_высоте_k,MATCH('Ветровое давление'!A320,Высота,1),MATCH('Ветровое давление'!$H$4,Тип_местности_для_K,0))+((INDEX(Значения_по_высоте_k,MATCH('Ветровое давление'!A320,Высота,1)+1,MATCH('Ветровое давление'!$H$4,Тип_местности_для_K,0))-INDEX(Значения_по_высоте_k,MATCH('Ветровое давление'!A320,Высота,1),MATCH('Ветровое давление'!$H$4,Тип_местности_для_K,0)))*(((A320-INDEX(Высота,MATCH('Ветровое давление'!A320,Высота,1))))/(INDEX(Высота,MATCH('Ветровое давление'!A320,Высота,1)+1)-INDEX(Высота,MATCH('Ветровое давление'!A320,Высота,1)))))</f>
        <v>1.0809027777777769</v>
      </c>
      <c r="C320" s="73">
        <f>INDEX(w0__кПа,MATCH('Ветровое давление'!$H$3,Ветровые_районы,0))*$H$13*B320</f>
        <v>0.25941666666666646</v>
      </c>
      <c r="D320" s="112">
        <f t="shared" si="52"/>
        <v>0.363183333333333</v>
      </c>
      <c r="E320" s="75">
        <f>INDEX(Значения_по_высоте_E,MATCH('Ветровое давление'!A320,Высота,1),MATCH('Ветровое давление'!$H$4,Тип_местности_для_K,0))+((INDEX(Значения_по_высоте_E,MATCH('Ветровое давление'!A320,Высота,1)+1,MATCH('Ветровое давление'!$H$4,Тип_местности_для_K,0))-INDEX(Значения_по_высоте_E,MATCH('Ветровое давление'!A320,Высота,1),MATCH('Ветровое давление'!$H$4,Тип_местности_для_K,0)))*(((A320-INDEX(Высота,MATCH('Ветровое давление'!A320,Высота,1))))/(INDEX(Высота,MATCH('Ветровое давление'!A320,Высота,1)+1)-INDEX(Высота,MATCH('Ветровое давление'!A320,Высота,1)))))</f>
        <v>0.8091666666666671</v>
      </c>
      <c r="F320" s="76">
        <f t="shared" si="54"/>
        <v>0.14064058402777777</v>
      </c>
      <c r="G320" s="83">
        <f t="shared" si="55"/>
        <v>0.1961169832660133</v>
      </c>
      <c r="H320" s="83">
        <f t="shared" si="56"/>
        <v>0.2656981781418646</v>
      </c>
      <c r="I320" s="82">
        <f t="shared" si="57"/>
        <v>0.2656981781418646</v>
      </c>
      <c r="J320" s="87">
        <f t="shared" si="58"/>
        <v>0.3719774493986104</v>
      </c>
      <c r="K320" s="88">
        <f t="shared" si="59"/>
        <v>0.525114844808531</v>
      </c>
      <c r="L320" s="89">
        <f t="shared" si="60"/>
        <v>0.7351607827319434</v>
      </c>
      <c r="M320" s="93">
        <f t="shared" si="61"/>
        <v>0.036001157407406566</v>
      </c>
      <c r="N320" s="93">
        <f t="shared" si="62"/>
        <v>0.07283707109384052</v>
      </c>
      <c r="O320" s="93">
        <f t="shared" si="63"/>
        <v>0.05040162037036919</v>
      </c>
      <c r="P320" s="93">
        <f t="shared" si="64"/>
        <v>0.10197189953137671</v>
      </c>
    </row>
    <row r="321" spans="1:16" ht="0" customHeight="1" hidden="1">
      <c r="A321" s="69">
        <f t="shared" si="53"/>
        <v>38.611111111111036</v>
      </c>
      <c r="B321" s="71">
        <f>INDEX(Значения_по_высоте_k,MATCH('Ветровое давление'!A321,Высота,1),MATCH('Ветровое давление'!$H$4,Тип_местности_для_K,0))+((INDEX(Значения_по_высоте_k,MATCH('Ветровое давление'!A321,Высота,1)+1,MATCH('Ветровое давление'!$H$4,Тип_местности_для_K,0))-INDEX(Значения_по_высоте_k,MATCH('Ветровое давление'!A321,Высота,1),MATCH('Ветровое давление'!$H$4,Тип_местности_для_K,0)))*(((A321-INDEX(Высота,MATCH('Ветровое давление'!A321,Высота,1))))/(INDEX(Высота,MATCH('Ветровое давление'!A321,Высота,1)+1)-INDEX(Высота,MATCH('Ветровое давление'!A321,Высота,1)))))</f>
        <v>1.082638888888888</v>
      </c>
      <c r="C321" s="73">
        <f>INDEX(w0__кПа,MATCH('Ветровое давление'!$H$3,Ветровые_районы,0))*$H$13*B321</f>
        <v>0.25983333333333314</v>
      </c>
      <c r="D321" s="112">
        <f t="shared" si="52"/>
        <v>0.36376666666666635</v>
      </c>
      <c r="E321" s="75">
        <f>INDEX(Значения_по_высоте_E,MATCH('Ветровое давление'!A321,Высота,1),MATCH('Ветровое давление'!$H$4,Тип_местности_для_K,0))+((INDEX(Значения_по_высоте_E,MATCH('Ветровое давление'!A321,Высота,1)+1,MATCH('Ветровое давление'!$H$4,Тип_местности_для_K,0))-INDEX(Значения_по_высоте_E,MATCH('Ветровое давление'!A321,Высота,1),MATCH('Ветровое давление'!$H$4,Тип_местности_для_K,0)))*(((A321-INDEX(Высота,MATCH('Ветровое давление'!A321,Высота,1))))/(INDEX(Высота,MATCH('Ветровое давление'!A321,Высота,1)+1)-INDEX(Высота,MATCH('Ветровое давление'!A321,Высота,1)))))</f>
        <v>0.8083333333333338</v>
      </c>
      <c r="F321" s="76">
        <f t="shared" si="54"/>
        <v>0.14072140277777775</v>
      </c>
      <c r="G321" s="83">
        <f t="shared" si="55"/>
        <v>0.19622968138619598</v>
      </c>
      <c r="H321" s="83">
        <f t="shared" si="56"/>
        <v>0.2666573773409327</v>
      </c>
      <c r="I321" s="82">
        <f t="shared" si="57"/>
        <v>0.2666573773409327</v>
      </c>
      <c r="J321" s="87">
        <f t="shared" si="58"/>
        <v>0.37332032827730577</v>
      </c>
      <c r="K321" s="88">
        <f t="shared" si="59"/>
        <v>0.5264907106742658</v>
      </c>
      <c r="L321" s="89">
        <f t="shared" si="60"/>
        <v>0.7370869949439721</v>
      </c>
      <c r="M321" s="93">
        <f t="shared" si="61"/>
        <v>0.03605902777777693</v>
      </c>
      <c r="N321" s="93">
        <f t="shared" si="62"/>
        <v>0.07302816357519255</v>
      </c>
      <c r="O321" s="93">
        <f t="shared" si="63"/>
        <v>0.050482638888887696</v>
      </c>
      <c r="P321" s="93">
        <f t="shared" si="64"/>
        <v>0.10223942900526958</v>
      </c>
    </row>
    <row r="322" spans="1:16" ht="0" customHeight="1" hidden="1">
      <c r="A322" s="69">
        <f t="shared" si="53"/>
        <v>38.74999999999992</v>
      </c>
      <c r="B322" s="71">
        <f>INDEX(Значения_по_высоте_k,MATCH('Ветровое давление'!A322,Высота,1),MATCH('Ветровое давление'!$H$4,Тип_местности_для_K,0))+((INDEX(Значения_по_высоте_k,MATCH('Ветровое давление'!A322,Высота,1)+1,MATCH('Ветровое давление'!$H$4,Тип_местности_для_K,0))-INDEX(Значения_по_высоте_k,MATCH('Ветровое давление'!A322,Высота,1),MATCH('Ветровое давление'!$H$4,Тип_местности_для_K,0)))*(((A322-INDEX(Высота,MATCH('Ветровое давление'!A322,Высота,1))))/(INDEX(Высота,MATCH('Ветровое давление'!A322,Высота,1)+1)-INDEX(Высота,MATCH('Ветровое давление'!A322,Высота,1)))))</f>
        <v>1.0843749999999992</v>
      </c>
      <c r="C322" s="73">
        <f>INDEX(w0__кПа,MATCH('Ветровое давление'!$H$3,Ветровые_районы,0))*$H$13*B322</f>
        <v>0.2602499999999998</v>
      </c>
      <c r="D322" s="112">
        <f t="shared" si="52"/>
        <v>0.36434999999999973</v>
      </c>
      <c r="E322" s="75">
        <f>INDEX(Значения_по_высоте_E,MATCH('Ветровое давление'!A322,Высота,1),MATCH('Ветровое давление'!$H$4,Тип_местности_для_K,0))+((INDEX(Значения_по_высоте_E,MATCH('Ветровое давление'!A322,Высота,1)+1,MATCH('Ветровое давление'!$H$4,Тип_местности_для_K,0))-INDEX(Значения_по_высоте_E,MATCH('Ветровое давление'!A322,Высота,1),MATCH('Ветровое давление'!$H$4,Тип_местности_для_K,0)))*(((A322-INDEX(Высота,MATCH('Ветровое давление'!A322,Высота,1))))/(INDEX(Высота,MATCH('Ветровое давление'!A322,Высота,1)+1)-INDEX(Высота,MATCH('Ветровое давление'!A322,Высота,1)))))</f>
        <v>0.8075000000000006</v>
      </c>
      <c r="F322" s="76">
        <f t="shared" si="54"/>
        <v>0.14080175625</v>
      </c>
      <c r="G322" s="83">
        <f t="shared" si="55"/>
        <v>0.19634173069739666</v>
      </c>
      <c r="H322" s="83">
        <f t="shared" si="56"/>
        <v>0.26761657654000076</v>
      </c>
      <c r="I322" s="82">
        <f t="shared" si="57"/>
        <v>0.26761657654000076</v>
      </c>
      <c r="J322" s="87">
        <f t="shared" si="58"/>
        <v>0.37466320715600104</v>
      </c>
      <c r="K322" s="88">
        <f t="shared" si="59"/>
        <v>0.5278665765400006</v>
      </c>
      <c r="L322" s="89">
        <f t="shared" si="60"/>
        <v>0.7390132071560007</v>
      </c>
      <c r="M322" s="93">
        <f t="shared" si="61"/>
        <v>0.0361168981481473</v>
      </c>
      <c r="N322" s="93">
        <f t="shared" si="62"/>
        <v>0.07321925605654461</v>
      </c>
      <c r="O322" s="93">
        <f t="shared" si="63"/>
        <v>0.05056365740740622</v>
      </c>
      <c r="P322" s="93">
        <f t="shared" si="64"/>
        <v>0.10250695847916245</v>
      </c>
    </row>
    <row r="323" spans="1:16" ht="0" customHeight="1" hidden="1">
      <c r="A323" s="69">
        <f t="shared" si="53"/>
        <v>38.88888888888881</v>
      </c>
      <c r="B323" s="71">
        <f>INDEX(Значения_по_высоте_k,MATCH('Ветровое давление'!A323,Высота,1),MATCH('Ветровое давление'!$H$4,Тип_местности_для_K,0))+((INDEX(Значения_по_высоте_k,MATCH('Ветровое давление'!A323,Высота,1)+1,MATCH('Ветровое давление'!$H$4,Тип_местности_для_K,0))-INDEX(Значения_по_высоте_k,MATCH('Ветровое давление'!A323,Высота,1),MATCH('Ветровое давление'!$H$4,Тип_местности_для_K,0)))*(((A323-INDEX(Высота,MATCH('Ветровое давление'!A323,Высота,1))))/(INDEX(Высота,MATCH('Ветровое давление'!A323,Высота,1)+1)-INDEX(Высота,MATCH('Ветровое давление'!A323,Высота,1)))))</f>
        <v>1.0861111111111101</v>
      </c>
      <c r="C323" s="73">
        <f>INDEX(w0__кПа,MATCH('Ветровое давление'!$H$3,Ветровые_районы,0))*$H$13*B323</f>
        <v>0.26066666666666644</v>
      </c>
      <c r="D323" s="112">
        <f t="shared" si="52"/>
        <v>0.364933333333333</v>
      </c>
      <c r="E323" s="75">
        <f>INDEX(Значения_по_высоте_E,MATCH('Ветровое давление'!A323,Высота,1),MATCH('Ветровое давление'!$H$4,Тип_местности_для_K,0))+((INDEX(Значения_по_высоте_E,MATCH('Ветровое давление'!A323,Высота,1)+1,MATCH('Ветровое давление'!$H$4,Тип_местности_для_K,0))-INDEX(Значения_по_высоте_E,MATCH('Ветровое давление'!A323,Высота,1),MATCH('Ветровое давление'!$H$4,Тип_местности_для_K,0)))*(((A323-INDEX(Высота,MATCH('Ветровое давление'!A323,Высота,1))))/(INDEX(Высота,MATCH('Ветровое давление'!A323,Высота,1)+1)-INDEX(Высота,MATCH('Ветровое давление'!A323,Высота,1)))))</f>
        <v>0.8066666666666672</v>
      </c>
      <c r="F323" s="76">
        <f t="shared" si="54"/>
        <v>0.14088164444444443</v>
      </c>
      <c r="G323" s="83">
        <f t="shared" si="55"/>
        <v>0.19645313119961527</v>
      </c>
      <c r="H323" s="83">
        <f t="shared" si="56"/>
        <v>0.2685757757390688</v>
      </c>
      <c r="I323" s="82">
        <f t="shared" si="57"/>
        <v>0.2685757757390688</v>
      </c>
      <c r="J323" s="87">
        <f t="shared" si="58"/>
        <v>0.3760060860346963</v>
      </c>
      <c r="K323" s="88">
        <f t="shared" si="59"/>
        <v>0.5292424424057353</v>
      </c>
      <c r="L323" s="89">
        <f t="shared" si="60"/>
        <v>0.7409394193680293</v>
      </c>
      <c r="M323" s="93">
        <f t="shared" si="61"/>
        <v>0.03617476851851767</v>
      </c>
      <c r="N323" s="93">
        <f t="shared" si="62"/>
        <v>0.07341034853789664</v>
      </c>
      <c r="O323" s="93">
        <f t="shared" si="63"/>
        <v>0.05064467592592473</v>
      </c>
      <c r="P323" s="93">
        <f t="shared" si="64"/>
        <v>0.1027744879530553</v>
      </c>
    </row>
    <row r="324" spans="1:16" ht="0" customHeight="1" hidden="1">
      <c r="A324" s="69">
        <f t="shared" si="53"/>
        <v>39.02777777777769</v>
      </c>
      <c r="B324" s="71">
        <f>INDEX(Значения_по_высоте_k,MATCH('Ветровое давление'!A324,Высота,1),MATCH('Ветровое давление'!$H$4,Тип_местности_для_K,0))+((INDEX(Значения_по_высоте_k,MATCH('Ветровое давление'!A324,Высота,1)+1,MATCH('Ветровое давление'!$H$4,Тип_местности_для_K,0))-INDEX(Значения_по_высоте_k,MATCH('Ветровое давление'!A324,Высота,1),MATCH('Ветровое давление'!$H$4,Тип_местности_для_K,0)))*(((A324-INDEX(Высота,MATCH('Ветровое давление'!A324,Высота,1))))/(INDEX(Высота,MATCH('Ветровое давление'!A324,Высота,1)+1)-INDEX(Высота,MATCH('Ветровое давление'!A324,Высота,1)))))</f>
        <v>1.0878472222222213</v>
      </c>
      <c r="C324" s="73">
        <f>INDEX(w0__кПа,MATCH('Ветровое давление'!$H$3,Ветровые_районы,0))*$H$13*B324</f>
        <v>0.2610833333333331</v>
      </c>
      <c r="D324" s="112">
        <f t="shared" si="52"/>
        <v>0.3655166666666663</v>
      </c>
      <c r="E324" s="75">
        <f>INDEX(Значения_по_высоте_E,MATCH('Ветровое давление'!A324,Высота,1),MATCH('Ветровое давление'!$H$4,Тип_местности_для_K,0))+((INDEX(Значения_по_высоте_E,MATCH('Ветровое давление'!A324,Высота,1)+1,MATCH('Ветровое давление'!$H$4,Тип_местности_для_K,0))-INDEX(Значения_по_высоте_E,MATCH('Ветровое давление'!A324,Высота,1),MATCH('Ветровое давление'!$H$4,Тип_местности_для_K,0)))*(((A324-INDEX(Высота,MATCH('Ветровое давление'!A324,Высота,1))))/(INDEX(Высота,MATCH('Ветровое давление'!A324,Высота,1)+1)-INDEX(Высота,MATCH('Ветровое давление'!A324,Высота,1)))))</f>
        <v>0.8058333333333338</v>
      </c>
      <c r="F324" s="76">
        <f t="shared" si="54"/>
        <v>0.1409610673611111</v>
      </c>
      <c r="G324" s="83">
        <f t="shared" si="55"/>
        <v>0.19656388289285184</v>
      </c>
      <c r="H324" s="83">
        <f t="shared" si="56"/>
        <v>0.26953497493813694</v>
      </c>
      <c r="I324" s="82">
        <f t="shared" si="57"/>
        <v>0.26953497493813694</v>
      </c>
      <c r="J324" s="87">
        <f t="shared" si="58"/>
        <v>0.3773489649133917</v>
      </c>
      <c r="K324" s="88">
        <f t="shared" si="59"/>
        <v>0.53061830827147</v>
      </c>
      <c r="L324" s="89">
        <f t="shared" si="60"/>
        <v>0.742865631580058</v>
      </c>
      <c r="M324" s="93">
        <f t="shared" si="61"/>
        <v>0.03623263888888803</v>
      </c>
      <c r="N324" s="93">
        <f t="shared" si="62"/>
        <v>0.07360144101924869</v>
      </c>
      <c r="O324" s="93">
        <f t="shared" si="63"/>
        <v>0.05072569444444325</v>
      </c>
      <c r="P324" s="93">
        <f t="shared" si="64"/>
        <v>0.10304201742694817</v>
      </c>
    </row>
    <row r="325" spans="1:16" ht="0" customHeight="1" hidden="1">
      <c r="A325" s="69">
        <f t="shared" si="53"/>
        <v>39.16666666666658</v>
      </c>
      <c r="B325" s="71">
        <f>INDEX(Значения_по_высоте_k,MATCH('Ветровое давление'!A325,Высота,1),MATCH('Ветровое давление'!$H$4,Тип_местности_для_K,0))+((INDEX(Значения_по_высоте_k,MATCH('Ветровое давление'!A325,Высота,1)+1,MATCH('Ветровое давление'!$H$4,Тип_местности_для_K,0))-INDEX(Значения_по_высоте_k,MATCH('Ветровое давление'!A325,Высота,1),MATCH('Ветровое давление'!$H$4,Тип_местности_для_K,0)))*(((A325-INDEX(Высота,MATCH('Ветровое давление'!A325,Высота,1))))/(INDEX(Высота,MATCH('Ветровое давление'!A325,Высота,1)+1)-INDEX(Высота,MATCH('Ветровое давление'!A325,Высота,1)))))</f>
        <v>1.0895833333333322</v>
      </c>
      <c r="C325" s="73">
        <f>INDEX(w0__кПа,MATCH('Ветровое давление'!$H$3,Ветровые_районы,0))*$H$13*B325</f>
        <v>0.26149999999999973</v>
      </c>
      <c r="D325" s="112">
        <f t="shared" si="52"/>
        <v>0.3660999999999996</v>
      </c>
      <c r="E325" s="75">
        <f>INDEX(Значения_по_высоте_E,MATCH('Ветровое давление'!A325,Высота,1),MATCH('Ветровое давление'!$H$4,Тип_местности_для_K,0))+((INDEX(Значения_по_высоте_E,MATCH('Ветровое давление'!A325,Высота,1)+1,MATCH('Ветровое давление'!$H$4,Тип_местности_для_K,0))-INDEX(Значения_по_высоте_E,MATCH('Ветровое давление'!A325,Высота,1),MATCH('Ветровое давление'!$H$4,Тип_местности_для_K,0)))*(((A325-INDEX(Высота,MATCH('Ветровое давление'!A325,Высота,1))))/(INDEX(Высота,MATCH('Ветровое давление'!A325,Высота,1)+1)-INDEX(Высота,MATCH('Ветровое давление'!A325,Высота,1)))))</f>
        <v>0.8050000000000006</v>
      </c>
      <c r="F325" s="76">
        <f t="shared" si="54"/>
        <v>0.14104002499999996</v>
      </c>
      <c r="G325" s="83">
        <f t="shared" si="55"/>
        <v>0.1966739857771063</v>
      </c>
      <c r="H325" s="83">
        <f t="shared" si="56"/>
        <v>0.27049417413720506</v>
      </c>
      <c r="I325" s="82">
        <f t="shared" si="57"/>
        <v>0.27049417413720506</v>
      </c>
      <c r="J325" s="87">
        <f t="shared" si="58"/>
        <v>0.37869184379208704</v>
      </c>
      <c r="K325" s="88">
        <f t="shared" si="59"/>
        <v>0.5319941741372047</v>
      </c>
      <c r="L325" s="89">
        <f t="shared" si="60"/>
        <v>0.7447918437920866</v>
      </c>
      <c r="M325" s="93">
        <f t="shared" si="61"/>
        <v>0.0362905092592584</v>
      </c>
      <c r="N325" s="93">
        <f t="shared" si="62"/>
        <v>0.07379253350060075</v>
      </c>
      <c r="O325" s="93">
        <f t="shared" si="63"/>
        <v>0.050806712962961756</v>
      </c>
      <c r="P325" s="93">
        <f t="shared" si="64"/>
        <v>0.10330954690084104</v>
      </c>
    </row>
    <row r="326" spans="1:16" ht="0" customHeight="1" hidden="1">
      <c r="A326" s="69">
        <f t="shared" si="53"/>
        <v>39.305555555555465</v>
      </c>
      <c r="B326" s="71">
        <f>INDEX(Значения_по_высоте_k,MATCH('Ветровое давление'!A326,Высота,1),MATCH('Ветровое давление'!$H$4,Тип_местности_для_K,0))+((INDEX(Значения_по_высоте_k,MATCH('Ветровое давление'!A326,Высота,1)+1,MATCH('Ветровое давление'!$H$4,Тип_местности_для_K,0))-INDEX(Значения_по_высоте_k,MATCH('Ветровое давление'!A326,Высота,1),MATCH('Ветровое давление'!$H$4,Тип_местности_для_K,0)))*(((A326-INDEX(Высота,MATCH('Ветровое давление'!A326,Высота,1))))/(INDEX(Высота,MATCH('Ветровое давление'!A326,Высота,1)+1)-INDEX(Высота,MATCH('Ветровое давление'!A326,Высота,1)))))</f>
        <v>1.0913194444444434</v>
      </c>
      <c r="C326" s="73">
        <f>INDEX(w0__кПа,MATCH('Ветровое давление'!$H$3,Ветровые_районы,0))*$H$13*B326</f>
        <v>0.2619166666666664</v>
      </c>
      <c r="D326" s="112">
        <f t="shared" si="52"/>
        <v>0.366683333333333</v>
      </c>
      <c r="E326" s="75">
        <f>INDEX(Значения_по_высоте_E,MATCH('Ветровое давление'!A326,Высота,1),MATCH('Ветровое давление'!$H$4,Тип_местности_для_K,0))+((INDEX(Значения_по_высоте_E,MATCH('Ветровое давление'!A326,Высота,1)+1,MATCH('Ветровое давление'!$H$4,Тип_местности_для_K,0))-INDEX(Значения_по_высоте_E,MATCH('Ветровое давление'!A326,Высота,1),MATCH('Ветровое давление'!$H$4,Тип_местности_для_K,0)))*(((A326-INDEX(Высота,MATCH('Ветровое давление'!A326,Высота,1))))/(INDEX(Высота,MATCH('Ветровое давление'!A326,Высота,1)+1)-INDEX(Высота,MATCH('Ветровое давление'!A326,Высота,1)))))</f>
        <v>0.8041666666666673</v>
      </c>
      <c r="F326" s="76">
        <f t="shared" si="54"/>
        <v>0.14111851736111108</v>
      </c>
      <c r="G326" s="83">
        <f t="shared" si="55"/>
        <v>0.19678343985237876</v>
      </c>
      <c r="H326" s="83">
        <f t="shared" si="56"/>
        <v>0.27145337333627306</v>
      </c>
      <c r="I326" s="82">
        <f t="shared" si="57"/>
        <v>0.27145337333627306</v>
      </c>
      <c r="J326" s="87">
        <f t="shared" si="58"/>
        <v>0.38003472267078225</v>
      </c>
      <c r="K326" s="88">
        <f t="shared" si="59"/>
        <v>0.5333700400029395</v>
      </c>
      <c r="L326" s="89">
        <f t="shared" si="60"/>
        <v>0.7467180560041152</v>
      </c>
      <c r="M326" s="93">
        <f t="shared" si="61"/>
        <v>0.03634837962962877</v>
      </c>
      <c r="N326" s="93">
        <f t="shared" si="62"/>
        <v>0.07398362598195278</v>
      </c>
      <c r="O326" s="93">
        <f t="shared" si="63"/>
        <v>0.05088773148148027</v>
      </c>
      <c r="P326" s="93">
        <f t="shared" si="64"/>
        <v>0.10357707637473387</v>
      </c>
    </row>
    <row r="327" spans="1:16" ht="0" customHeight="1" hidden="1">
      <c r="A327" s="69">
        <f t="shared" si="53"/>
        <v>39.44444444444435</v>
      </c>
      <c r="B327" s="71">
        <f>INDEX(Значения_по_высоте_k,MATCH('Ветровое давление'!A327,Высота,1),MATCH('Ветровое давление'!$H$4,Тип_местности_для_K,0))+((INDEX(Значения_по_высоте_k,MATCH('Ветровое давление'!A327,Высота,1)+1,MATCH('Ветровое давление'!$H$4,Тип_местности_для_K,0))-INDEX(Значения_по_высоте_k,MATCH('Ветровое давление'!A327,Высота,1),MATCH('Ветровое давление'!$H$4,Тип_местности_для_K,0)))*(((A327-INDEX(Высота,MATCH('Ветровое давление'!A327,Высота,1))))/(INDEX(Высота,MATCH('Ветровое давление'!A327,Высота,1)+1)-INDEX(Высота,MATCH('Ветровое давление'!A327,Высота,1)))))</f>
        <v>1.0930555555555546</v>
      </c>
      <c r="C327" s="73">
        <f>INDEX(w0__кПа,MATCH('Ветровое давление'!$H$3,Ветровые_районы,0))*$H$13*B327</f>
        <v>0.2623333333333331</v>
      </c>
      <c r="D327" s="112">
        <f t="shared" si="52"/>
        <v>0.3672666666666663</v>
      </c>
      <c r="E327" s="75">
        <f>INDEX(Значения_по_высоте_E,MATCH('Ветровое давление'!A327,Высота,1),MATCH('Ветровое давление'!$H$4,Тип_местности_для_K,0))+((INDEX(Значения_по_высоте_E,MATCH('Ветровое давление'!A327,Высота,1)+1,MATCH('Ветровое давление'!$H$4,Тип_местности_для_K,0))-INDEX(Значения_по_высоте_E,MATCH('Ветровое давление'!A327,Высота,1),MATCH('Ветровое давление'!$H$4,Тип_местности_для_K,0)))*(((A327-INDEX(Высота,MATCH('Ветровое давление'!A327,Высота,1))))/(INDEX(Высота,MATCH('Ветровое давление'!A327,Высота,1)+1)-INDEX(Высота,MATCH('Ветровое давление'!A327,Высота,1)))))</f>
        <v>0.8033333333333339</v>
      </c>
      <c r="F327" s="76">
        <f t="shared" si="54"/>
        <v>0.14119654444444443</v>
      </c>
      <c r="G327" s="83">
        <f t="shared" si="55"/>
        <v>0.19689224511866918</v>
      </c>
      <c r="H327" s="83">
        <f t="shared" si="56"/>
        <v>0.2724125725353412</v>
      </c>
      <c r="I327" s="82">
        <f t="shared" si="57"/>
        <v>0.2724125725353412</v>
      </c>
      <c r="J327" s="87">
        <f t="shared" si="58"/>
        <v>0.38137760154947764</v>
      </c>
      <c r="K327" s="88">
        <f t="shared" si="59"/>
        <v>0.5347459058686743</v>
      </c>
      <c r="L327" s="89">
        <f t="shared" si="60"/>
        <v>0.7486442682161439</v>
      </c>
      <c r="M327" s="93">
        <f t="shared" si="61"/>
        <v>0.036406249999999134</v>
      </c>
      <c r="N327" s="93">
        <f t="shared" si="62"/>
        <v>0.07417471846330483</v>
      </c>
      <c r="O327" s="93">
        <f t="shared" si="63"/>
        <v>0.050968749999998786</v>
      </c>
      <c r="P327" s="93">
        <f t="shared" si="64"/>
        <v>0.10384460584862674</v>
      </c>
    </row>
    <row r="328" spans="1:16" ht="0" customHeight="1" hidden="1">
      <c r="A328" s="69">
        <f t="shared" si="53"/>
        <v>39.583333333333236</v>
      </c>
      <c r="B328" s="71">
        <f>INDEX(Значения_по_высоте_k,MATCH('Ветровое давление'!A328,Высота,1),MATCH('Ветровое давление'!$H$4,Тип_местности_для_K,0))+((INDEX(Значения_по_высоте_k,MATCH('Ветровое давление'!A328,Высота,1)+1,MATCH('Ветровое давление'!$H$4,Тип_местности_для_K,0))-INDEX(Значения_по_высоте_k,MATCH('Ветровое давление'!A328,Высота,1),MATCH('Ветровое давление'!$H$4,Тип_местности_для_K,0)))*(((A328-INDEX(Высота,MATCH('Ветровое давление'!A328,Высота,1))))/(INDEX(Высота,MATCH('Ветровое давление'!A328,Высота,1)+1)-INDEX(Высота,MATCH('Ветровое давление'!A328,Высота,1)))))</f>
        <v>1.0947916666666655</v>
      </c>
      <c r="C328" s="73">
        <f>INDEX(w0__кПа,MATCH('Ветровое давление'!$H$3,Ветровые_районы,0))*$H$13*B328</f>
        <v>0.2627499999999997</v>
      </c>
      <c r="D328" s="112">
        <f t="shared" si="52"/>
        <v>0.36784999999999957</v>
      </c>
      <c r="E328" s="75">
        <f>INDEX(Значения_по_высоте_E,MATCH('Ветровое давление'!A328,Высота,1),MATCH('Ветровое давление'!$H$4,Тип_местности_для_K,0))+((INDEX(Значения_по_высоте_E,MATCH('Ветровое давление'!A328,Высота,1)+1,MATCH('Ветровое давление'!$H$4,Тип_местности_для_K,0))-INDEX(Значения_по_высоте_E,MATCH('Ветровое давление'!A328,Высота,1),MATCH('Ветровое давление'!$H$4,Тип_местности_для_K,0)))*(((A328-INDEX(Высота,MATCH('Ветровое давление'!A328,Высота,1))))/(INDEX(Высота,MATCH('Ветровое давление'!A328,Высота,1)+1)-INDEX(Высота,MATCH('Ветровое давление'!A328,Высота,1)))))</f>
        <v>0.8025000000000007</v>
      </c>
      <c r="F328" s="76">
        <f t="shared" si="54"/>
        <v>0.14127410624999998</v>
      </c>
      <c r="G328" s="83">
        <f t="shared" si="55"/>
        <v>0.1970004015759775</v>
      </c>
      <c r="H328" s="83">
        <f t="shared" si="56"/>
        <v>0.2733717717344093</v>
      </c>
      <c r="I328" s="82">
        <f t="shared" si="57"/>
        <v>0.2733717717344093</v>
      </c>
      <c r="J328" s="87">
        <f t="shared" si="58"/>
        <v>0.38272048042817297</v>
      </c>
      <c r="K328" s="88">
        <f t="shared" si="59"/>
        <v>0.536121771734409</v>
      </c>
      <c r="L328" s="89">
        <f t="shared" si="60"/>
        <v>0.7505704804281725</v>
      </c>
      <c r="M328" s="93">
        <f t="shared" si="61"/>
        <v>0.0364641203703695</v>
      </c>
      <c r="N328" s="93">
        <f t="shared" si="62"/>
        <v>0.07436581094465687</v>
      </c>
      <c r="O328" s="93">
        <f t="shared" si="63"/>
        <v>0.0510497685185173</v>
      </c>
      <c r="P328" s="93">
        <f t="shared" si="64"/>
        <v>0.10411213532251962</v>
      </c>
    </row>
    <row r="329" spans="1:16" ht="0" customHeight="1" hidden="1">
      <c r="A329" s="69">
        <f t="shared" si="53"/>
        <v>39.72222222222212</v>
      </c>
      <c r="B329" s="71">
        <f>INDEX(Значения_по_высоте_k,MATCH('Ветровое давление'!A329,Высота,1),MATCH('Ветровое давление'!$H$4,Тип_местности_для_K,0))+((INDEX(Значения_по_высоте_k,MATCH('Ветровое давление'!A329,Высота,1)+1,MATCH('Ветровое давление'!$H$4,Тип_местности_для_K,0))-INDEX(Значения_по_высоте_k,MATCH('Ветровое давление'!A329,Высота,1),MATCH('Ветровое давление'!$H$4,Тип_местности_для_K,0)))*(((A329-INDEX(Высота,MATCH('Ветровое давление'!A329,Высота,1))))/(INDEX(Высота,MATCH('Ветровое давление'!A329,Высота,1)+1)-INDEX(Высота,MATCH('Ветровое давление'!A329,Высота,1)))))</f>
        <v>1.0965277777777767</v>
      </c>
      <c r="C329" s="73">
        <f>INDEX(w0__кПа,MATCH('Ветровое давление'!$H$3,Ветровые_районы,0))*$H$13*B329</f>
        <v>0.2631666666666664</v>
      </c>
      <c r="D329" s="112">
        <f t="shared" si="52"/>
        <v>0.3684333333333329</v>
      </c>
      <c r="E329" s="75">
        <f>INDEX(Значения_по_высоте_E,MATCH('Ветровое давление'!A329,Высота,1),MATCH('Ветровое давление'!$H$4,Тип_местности_для_K,0))+((INDEX(Значения_по_высоте_E,MATCH('Ветровое давление'!A329,Высота,1)+1,MATCH('Ветровое давление'!$H$4,Тип_местности_для_K,0))-INDEX(Значения_по_высоте_E,MATCH('Ветровое давление'!A329,Высота,1),MATCH('Ветровое давление'!$H$4,Тип_местности_для_K,0)))*(((A329-INDEX(Высота,MATCH('Ветровое давление'!A329,Высота,1))))/(INDEX(Высота,MATCH('Ветровое давление'!A329,Высота,1)+1)-INDEX(Высота,MATCH('Ветровое давление'!A329,Высота,1)))))</f>
        <v>0.8016666666666673</v>
      </c>
      <c r="F329" s="76">
        <f t="shared" si="54"/>
        <v>0.14135120277777774</v>
      </c>
      <c r="G329" s="83">
        <f t="shared" si="55"/>
        <v>0.19710790922430377</v>
      </c>
      <c r="H329" s="83">
        <f t="shared" si="56"/>
        <v>0.27433097093347736</v>
      </c>
      <c r="I329" s="82">
        <f t="shared" si="57"/>
        <v>0.27433097093347736</v>
      </c>
      <c r="J329" s="87">
        <f t="shared" si="58"/>
        <v>0.3840633593068683</v>
      </c>
      <c r="K329" s="88">
        <f t="shared" si="59"/>
        <v>0.5374976376001437</v>
      </c>
      <c r="L329" s="89">
        <f t="shared" si="60"/>
        <v>0.7524966926402012</v>
      </c>
      <c r="M329" s="93">
        <f t="shared" si="61"/>
        <v>0.036521990740739876</v>
      </c>
      <c r="N329" s="93">
        <f t="shared" si="62"/>
        <v>0.07455690342600892</v>
      </c>
      <c r="O329" s="93">
        <f t="shared" si="63"/>
        <v>0.051130787037035816</v>
      </c>
      <c r="P329" s="93">
        <f t="shared" si="64"/>
        <v>0.10437966479641247</v>
      </c>
    </row>
    <row r="330" spans="1:16" ht="0" customHeight="1" hidden="1">
      <c r="A330" s="69">
        <f t="shared" si="53"/>
        <v>39.86111111111101</v>
      </c>
      <c r="B330" s="71">
        <f>INDEX(Значения_по_высоте_k,MATCH('Ветровое давление'!A330,Высота,1),MATCH('Ветровое давление'!$H$4,Тип_местности_для_K,0))+((INDEX(Значения_по_высоте_k,MATCH('Ветровое давление'!A330,Высота,1)+1,MATCH('Ветровое давление'!$H$4,Тип_местности_для_K,0))-INDEX(Значения_по_высоте_k,MATCH('Ветровое давление'!A330,Высота,1),MATCH('Ветровое давление'!$H$4,Тип_местности_для_K,0)))*(((A330-INDEX(Высота,MATCH('Ветровое давление'!A330,Высота,1))))/(INDEX(Высота,MATCH('Ветровое давление'!A330,Высота,1)+1)-INDEX(Высота,MATCH('Ветровое давление'!A330,Высота,1)))))</f>
        <v>1.0982638888888876</v>
      </c>
      <c r="C330" s="73">
        <f>INDEX(w0__кПа,MATCH('Ветровое давление'!$H$3,Ветровые_районы,0))*$H$13*B330</f>
        <v>0.263583333333333</v>
      </c>
      <c r="D330" s="112">
        <f t="shared" si="52"/>
        <v>0.36901666666666616</v>
      </c>
      <c r="E330" s="75">
        <f>INDEX(Значения_по_высоте_E,MATCH('Ветровое давление'!A330,Высота,1),MATCH('Ветровое давление'!$H$4,Тип_местности_для_K,0))+((INDEX(Значения_по_высоте_E,MATCH('Ветровое давление'!A330,Высота,1)+1,MATCH('Ветровое давление'!$H$4,Тип_местности_для_K,0))-INDEX(Значения_по_высоте_E,MATCH('Ветровое давление'!A330,Высота,1),MATCH('Ветровое давление'!$H$4,Тип_местности_для_K,0)))*(((A330-INDEX(Высота,MATCH('Ветровое давление'!A330,Высота,1))))/(INDEX(Высота,MATCH('Ветровое давление'!A330,Высота,1)+1)-INDEX(Высота,MATCH('Ветровое давление'!A330,Высота,1)))))</f>
        <v>0.800833333333334</v>
      </c>
      <c r="F330" s="76">
        <f t="shared" si="54"/>
        <v>0.14142783402777773</v>
      </c>
      <c r="G330" s="83">
        <f t="shared" si="55"/>
        <v>0.197214768063648</v>
      </c>
      <c r="H330" s="83">
        <f t="shared" si="56"/>
        <v>0.2752901701325454</v>
      </c>
      <c r="I330" s="82">
        <f t="shared" si="57"/>
        <v>0.2752901701325454</v>
      </c>
      <c r="J330" s="87">
        <f t="shared" si="58"/>
        <v>0.3854062381855636</v>
      </c>
      <c r="K330" s="88">
        <f t="shared" si="59"/>
        <v>0.5388735034658785</v>
      </c>
      <c r="L330" s="89">
        <f t="shared" si="60"/>
        <v>0.7544229048522297</v>
      </c>
      <c r="M330" s="93">
        <f t="shared" si="61"/>
        <v>0.03657986111111024</v>
      </c>
      <c r="N330" s="93">
        <f t="shared" si="62"/>
        <v>0.07474799590736095</v>
      </c>
      <c r="O330" s="93">
        <f t="shared" si="63"/>
        <v>0.051211805555554324</v>
      </c>
      <c r="P330" s="93">
        <f t="shared" si="64"/>
        <v>0.10464719427030533</v>
      </c>
    </row>
    <row r="331" spans="1:16" ht="0" customHeight="1" hidden="1" thickBot="1">
      <c r="A331" s="70">
        <f t="shared" si="53"/>
        <v>39.99999999999989</v>
      </c>
      <c r="B331" s="72">
        <f>INDEX(Значения_по_высоте_k,MATCH('Ветровое давление'!A331,Высота,1),MATCH('Ветровое давление'!$H$4,Тип_местности_для_K,0))+((INDEX(Значения_по_высоте_k,MATCH('Ветровое давление'!A331,Высота,1)+1,MATCH('Ветровое давление'!$H$4,Тип_местности_для_K,0))-INDEX(Значения_по_высоте_k,MATCH('Ветровое давление'!A331,Высота,1),MATCH('Ветровое давление'!$H$4,Тип_местности_для_K,0)))*(((A331-INDEX(Высота,MATCH('Ветровое давление'!A331,Высота,1))))/(INDEX(Высота,MATCH('Ветровое давление'!A331,Высота,1)+1)-INDEX(Высота,MATCH('Ветровое давление'!A331,Высота,1)))))</f>
        <v>1.0999999999999988</v>
      </c>
      <c r="C331" s="74">
        <f>INDEX(w0__кПа,MATCH('Ветровое давление'!$H$3,Ветровые_районы,0))*$H$13*B331</f>
        <v>0.2639999999999997</v>
      </c>
      <c r="D331" s="113">
        <f t="shared" si="52"/>
        <v>0.36959999999999954</v>
      </c>
      <c r="E331" s="77">
        <f>INDEX(Значения_по_высоте_E,MATCH('Ветровое давление'!A331,Высота,1),MATCH('Ветровое давление'!$H$4,Тип_местности_для_K,0))+((INDEX(Значения_по_высоте_E,MATCH('Ветровое давление'!A331,Высота,1)+1,MATCH('Ветровое давление'!$H$4,Тип_местности_для_K,0))-INDEX(Значения_по_высоте_E,MATCH('Ветровое давление'!A331,Высота,1),MATCH('Ветровое давление'!$H$4,Тип_местности_для_K,0)))*(((A331-INDEX(Высота,MATCH('Ветровое давление'!A331,Высота,1))))/(INDEX(Высота,MATCH('Ветровое давление'!A331,Высота,1)+1)-INDEX(Высота,MATCH('Ветровое давление'!A331,Высота,1)))))</f>
        <v>0.8000000000000007</v>
      </c>
      <c r="F331" s="78">
        <f t="shared" si="54"/>
        <v>0.14150399999999996</v>
      </c>
      <c r="G331" s="114">
        <f t="shared" si="55"/>
        <v>0.1973209780940102</v>
      </c>
      <c r="H331" s="114">
        <f t="shared" si="56"/>
        <v>0.27624936933161354</v>
      </c>
      <c r="I331" s="82">
        <f t="shared" si="57"/>
        <v>0.27624936933161354</v>
      </c>
      <c r="J331" s="87">
        <f t="shared" si="58"/>
        <v>0.3867491170642589</v>
      </c>
      <c r="K331" s="88">
        <f t="shared" si="59"/>
        <v>0.5402493693316133</v>
      </c>
      <c r="L331" s="89">
        <f t="shared" si="60"/>
        <v>0.7563491170642584</v>
      </c>
      <c r="M331" s="84">
        <f t="shared" si="61"/>
        <v>0.0366377314814806</v>
      </c>
      <c r="N331" s="84">
        <f t="shared" si="62"/>
        <v>0.07493908838871301</v>
      </c>
      <c r="O331" s="84">
        <f t="shared" si="63"/>
        <v>0.05129282407407284</v>
      </c>
      <c r="P331" s="84">
        <f t="shared" si="64"/>
        <v>0.10491472374419818</v>
      </c>
    </row>
  </sheetData>
  <sheetProtection sheet="1" objects="1" scenarios="1"/>
  <mergeCells count="47">
    <mergeCell ref="P41:P42"/>
    <mergeCell ref="P35:P36"/>
    <mergeCell ref="A29:G29"/>
    <mergeCell ref="A40:P40"/>
    <mergeCell ref="A33:H33"/>
    <mergeCell ref="C34:D34"/>
    <mergeCell ref="C35:D35"/>
    <mergeCell ref="C36:D36"/>
    <mergeCell ref="F34:G34"/>
    <mergeCell ref="F35:G35"/>
    <mergeCell ref="M41:M42"/>
    <mergeCell ref="O41:O42"/>
    <mergeCell ref="N41:N42"/>
    <mergeCell ref="F36:G36"/>
    <mergeCell ref="M35:M36"/>
    <mergeCell ref="N35:N36"/>
    <mergeCell ref="O35:O36"/>
    <mergeCell ref="E41:F41"/>
    <mergeCell ref="A13:G13"/>
    <mergeCell ref="A10:H10"/>
    <mergeCell ref="A11:H11"/>
    <mergeCell ref="A1:H1"/>
    <mergeCell ref="A5:H5"/>
    <mergeCell ref="A6:H6"/>
    <mergeCell ref="A7:H7"/>
    <mergeCell ref="A8:H8"/>
    <mergeCell ref="A2:H2"/>
    <mergeCell ref="A12:H12"/>
    <mergeCell ref="A4:G4"/>
    <mergeCell ref="A3:G3"/>
    <mergeCell ref="A9:G9"/>
    <mergeCell ref="L41:L42"/>
    <mergeCell ref="D41:D42"/>
    <mergeCell ref="A15:H15"/>
    <mergeCell ref="A16:H16"/>
    <mergeCell ref="A17:G17"/>
    <mergeCell ref="A19:G19"/>
    <mergeCell ref="A14:G14"/>
    <mergeCell ref="I41:I42"/>
    <mergeCell ref="J41:J42"/>
    <mergeCell ref="K41:K42"/>
    <mergeCell ref="A18:G18"/>
    <mergeCell ref="A20:G20"/>
    <mergeCell ref="A41:A42"/>
    <mergeCell ref="B41:B42"/>
    <mergeCell ref="C41:C42"/>
    <mergeCell ref="A21:F21"/>
  </mergeCells>
  <conditionalFormatting sqref="H4">
    <cfRule type="expression" priority="15" dxfId="1">
      <formula>"A"</formula>
    </cfRule>
  </conditionalFormatting>
  <conditionalFormatting sqref="A5:H5">
    <cfRule type="expression" priority="11" dxfId="1">
      <formula>$H$4="A"</formula>
    </cfRule>
  </conditionalFormatting>
  <conditionalFormatting sqref="A6:H6">
    <cfRule type="expression" priority="10" dxfId="1">
      <formula>$H$4="B"</formula>
    </cfRule>
  </conditionalFormatting>
  <conditionalFormatting sqref="A7:H7">
    <cfRule type="expression" priority="9" dxfId="1">
      <formula>$H$4="C"</formula>
    </cfRule>
  </conditionalFormatting>
  <conditionalFormatting sqref="A10:H10">
    <cfRule type="expression" priority="7" dxfId="1">
      <formula>$H$9="А"</formula>
    </cfRule>
  </conditionalFormatting>
  <conditionalFormatting sqref="A11:H11">
    <cfRule type="expression" priority="6" dxfId="1">
      <formula>$H$9="Б"</formula>
    </cfRule>
  </conditionalFormatting>
  <conditionalFormatting sqref="A12:H12">
    <cfRule type="expression" priority="5" dxfId="1">
      <formula>$H$9="В"</formula>
    </cfRule>
  </conditionalFormatting>
  <conditionalFormatting sqref="A15:H15">
    <cfRule type="expression" priority="4" dxfId="1">
      <formula>$H$14=0.3</formula>
    </cfRule>
  </conditionalFormatting>
  <conditionalFormatting sqref="A16:H16">
    <cfRule type="expression" priority="3" dxfId="1">
      <formula>$H$14=0.15</formula>
    </cfRule>
  </conditionalFormatting>
  <conditionalFormatting sqref="A29:IV29">
    <cfRule type="expression" priority="1" dxfId="0">
      <formula>$H$9="А"</formula>
    </cfRule>
  </conditionalFormatting>
  <conditionalFormatting sqref="H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5">
    <dataValidation type="list" allowBlank="1" showInputMessage="1" showErrorMessage="1" sqref="H17">
      <formula1>"ZOY,ZOX,XOY"</formula1>
    </dataValidation>
    <dataValidation type="list" allowBlank="1" showInputMessage="1" showErrorMessage="1" sqref="H3">
      <formula1>Ветровые_районы</formula1>
    </dataValidation>
    <dataValidation type="list" allowBlank="1" showInputMessage="1" showErrorMessage="1" sqref="H4">
      <formula1>Тип_местности_для_K</formula1>
    </dataValidation>
    <dataValidation type="list" allowBlank="1" showInputMessage="1" showErrorMessage="1" sqref="H9">
      <formula1>"А,Б,В"</formula1>
    </dataValidation>
    <dataValidation type="list" allowBlank="1" showInputMessage="1" showErrorMessage="1" sqref="H14">
      <formula1>"0.30,0.15"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54" sqref="B54"/>
    </sheetView>
  </sheetViews>
  <sheetFormatPr defaultColWidth="9.140625" defaultRowHeight="15"/>
  <cols>
    <col min="1" max="1" width="12.57421875" style="0" customWidth="1"/>
    <col min="2" max="3" width="11.8515625" style="0" customWidth="1"/>
    <col min="4" max="4" width="12.8515625" style="0" customWidth="1"/>
    <col min="5" max="9" width="11.8515625" style="0" customWidth="1"/>
  </cols>
  <sheetData>
    <row r="1" spans="1:9" ht="15.75" thickBot="1">
      <c r="A1" s="218" t="s">
        <v>44</v>
      </c>
      <c r="B1" s="218"/>
      <c r="C1" s="218"/>
      <c r="D1" s="218"/>
      <c r="E1" s="218"/>
      <c r="F1" s="218"/>
      <c r="G1" s="218"/>
      <c r="H1" s="218"/>
      <c r="I1" s="218"/>
    </row>
    <row r="2" spans="1:9" ht="16.5" customHeight="1" thickBot="1">
      <c r="A2" s="215" t="s">
        <v>24</v>
      </c>
      <c r="B2" s="216"/>
      <c r="C2" s="216"/>
      <c r="D2" s="216"/>
      <c r="E2" s="216"/>
      <c r="F2" s="216"/>
      <c r="G2" s="216"/>
      <c r="H2" s="216"/>
      <c r="I2" s="217"/>
    </row>
    <row r="3" spans="1:9" ht="30">
      <c r="A3" s="14" t="s">
        <v>8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6" t="s">
        <v>7</v>
      </c>
    </row>
    <row r="4" spans="1:9" ht="19.5" thickBot="1">
      <c r="A4" s="17" t="s">
        <v>14</v>
      </c>
      <c r="B4" s="18">
        <v>0.17</v>
      </c>
      <c r="C4" s="18">
        <v>0.23</v>
      </c>
      <c r="D4" s="18">
        <v>0.3</v>
      </c>
      <c r="E4" s="18">
        <v>0.38</v>
      </c>
      <c r="F4" s="18">
        <v>0.48</v>
      </c>
      <c r="G4" s="18">
        <v>0.6</v>
      </c>
      <c r="H4" s="18">
        <v>0.73</v>
      </c>
      <c r="I4" s="19">
        <v>0.85</v>
      </c>
    </row>
    <row r="6" spans="1:7" ht="15.75" thickBot="1">
      <c r="A6" s="219" t="s">
        <v>47</v>
      </c>
      <c r="B6" s="219"/>
      <c r="C6" s="219"/>
      <c r="D6" s="219"/>
      <c r="E6" s="219"/>
      <c r="F6" s="219"/>
      <c r="G6" s="219"/>
    </row>
    <row r="7" spans="1:7" ht="15.75" customHeight="1">
      <c r="A7" s="213" t="s">
        <v>22</v>
      </c>
      <c r="B7" s="210" t="s">
        <v>45</v>
      </c>
      <c r="C7" s="211"/>
      <c r="D7" s="212"/>
      <c r="E7" s="210" t="s">
        <v>46</v>
      </c>
      <c r="F7" s="211"/>
      <c r="G7" s="212"/>
    </row>
    <row r="8" spans="1:7" ht="16.5" thickBot="1">
      <c r="A8" s="214"/>
      <c r="B8" s="32" t="s">
        <v>33</v>
      </c>
      <c r="C8" s="33" t="s">
        <v>34</v>
      </c>
      <c r="D8" s="34" t="s">
        <v>35</v>
      </c>
      <c r="E8" s="32" t="s">
        <v>33</v>
      </c>
      <c r="F8" s="33" t="s">
        <v>34</v>
      </c>
      <c r="G8" s="34" t="s">
        <v>35</v>
      </c>
    </row>
    <row r="9" spans="1:7" ht="15.75">
      <c r="A9" s="23">
        <v>0</v>
      </c>
      <c r="B9" s="24">
        <v>0.75</v>
      </c>
      <c r="C9" s="25">
        <v>0.5</v>
      </c>
      <c r="D9" s="26">
        <v>0.4</v>
      </c>
      <c r="E9" s="24">
        <v>0.85</v>
      </c>
      <c r="F9" s="25">
        <v>1.22</v>
      </c>
      <c r="G9" s="26">
        <v>1.78</v>
      </c>
    </row>
    <row r="10" spans="1:7" ht="15.75">
      <c r="A10" s="4">
        <v>5</v>
      </c>
      <c r="B10" s="9">
        <v>0.75</v>
      </c>
      <c r="C10" s="3">
        <v>0.5</v>
      </c>
      <c r="D10" s="10">
        <v>0.4</v>
      </c>
      <c r="E10" s="9">
        <v>0.85</v>
      </c>
      <c r="F10" s="3">
        <v>1.22</v>
      </c>
      <c r="G10" s="10">
        <v>1.78</v>
      </c>
    </row>
    <row r="11" spans="1:7" ht="15.75">
      <c r="A11" s="5">
        <v>10</v>
      </c>
      <c r="B11" s="7">
        <v>1</v>
      </c>
      <c r="C11" s="2">
        <v>0.65</v>
      </c>
      <c r="D11" s="8">
        <v>0.4</v>
      </c>
      <c r="E11" s="7">
        <v>0.76</v>
      </c>
      <c r="F11" s="2">
        <v>1.06</v>
      </c>
      <c r="G11" s="8">
        <v>1.78</v>
      </c>
    </row>
    <row r="12" spans="1:7" ht="15.75">
      <c r="A12" s="4">
        <v>20</v>
      </c>
      <c r="B12" s="9">
        <v>1.25</v>
      </c>
      <c r="C12" s="3">
        <v>0.85</v>
      </c>
      <c r="D12" s="10">
        <v>0.55</v>
      </c>
      <c r="E12" s="9">
        <v>0.69</v>
      </c>
      <c r="F12" s="3">
        <v>0.92</v>
      </c>
      <c r="G12" s="10">
        <v>1.5</v>
      </c>
    </row>
    <row r="13" spans="1:7" ht="15.75">
      <c r="A13" s="5">
        <v>40</v>
      </c>
      <c r="B13" s="7">
        <v>1.5</v>
      </c>
      <c r="C13" s="2">
        <v>1.1</v>
      </c>
      <c r="D13" s="8">
        <v>0.8</v>
      </c>
      <c r="E13" s="7">
        <v>0.62</v>
      </c>
      <c r="F13" s="2">
        <v>0.8</v>
      </c>
      <c r="G13" s="8">
        <v>1.26</v>
      </c>
    </row>
    <row r="14" spans="1:7" ht="15.75">
      <c r="A14" s="4">
        <v>60</v>
      </c>
      <c r="B14" s="9">
        <v>1.7</v>
      </c>
      <c r="C14" s="3">
        <v>1.3</v>
      </c>
      <c r="D14" s="10">
        <v>1</v>
      </c>
      <c r="E14" s="9">
        <v>0.58</v>
      </c>
      <c r="F14" s="3">
        <v>0.74</v>
      </c>
      <c r="G14" s="10">
        <v>1.14</v>
      </c>
    </row>
    <row r="15" spans="1:7" ht="15.75">
      <c r="A15" s="5">
        <v>80</v>
      </c>
      <c r="B15" s="7">
        <v>1.85</v>
      </c>
      <c r="C15" s="2">
        <v>1.45</v>
      </c>
      <c r="D15" s="8">
        <v>1.15</v>
      </c>
      <c r="E15" s="7">
        <v>0.56</v>
      </c>
      <c r="F15" s="2">
        <v>0.7</v>
      </c>
      <c r="G15" s="8">
        <v>1.06</v>
      </c>
    </row>
    <row r="16" spans="1:7" ht="15.75">
      <c r="A16" s="4">
        <v>100</v>
      </c>
      <c r="B16" s="9">
        <v>2</v>
      </c>
      <c r="C16" s="3">
        <v>1.6</v>
      </c>
      <c r="D16" s="10">
        <v>1.25</v>
      </c>
      <c r="E16" s="9">
        <v>0.54</v>
      </c>
      <c r="F16" s="3">
        <v>0.67</v>
      </c>
      <c r="G16" s="10">
        <v>1</v>
      </c>
    </row>
    <row r="17" spans="1:7" ht="15.75">
      <c r="A17" s="5">
        <v>150</v>
      </c>
      <c r="B17" s="7">
        <v>2.25</v>
      </c>
      <c r="C17" s="2">
        <v>1.9</v>
      </c>
      <c r="D17" s="8">
        <v>1.55</v>
      </c>
      <c r="E17" s="7">
        <v>0.51</v>
      </c>
      <c r="F17" s="2">
        <v>0.62</v>
      </c>
      <c r="G17" s="8">
        <v>0.9</v>
      </c>
    </row>
    <row r="18" spans="1:7" ht="15.75">
      <c r="A18" s="4">
        <v>200</v>
      </c>
      <c r="B18" s="9">
        <v>2.45</v>
      </c>
      <c r="C18" s="3">
        <v>2.1</v>
      </c>
      <c r="D18" s="10">
        <v>1.8</v>
      </c>
      <c r="E18" s="9">
        <v>0.49</v>
      </c>
      <c r="F18" s="3">
        <v>0.58</v>
      </c>
      <c r="G18" s="10">
        <v>0.84</v>
      </c>
    </row>
    <row r="19" spans="1:7" ht="15.75">
      <c r="A19" s="5">
        <v>250</v>
      </c>
      <c r="B19" s="7">
        <v>2.65</v>
      </c>
      <c r="C19" s="2">
        <v>2.3</v>
      </c>
      <c r="D19" s="8">
        <v>2</v>
      </c>
      <c r="E19" s="7">
        <v>0.47</v>
      </c>
      <c r="F19" s="2">
        <v>0.56</v>
      </c>
      <c r="G19" s="8">
        <v>0.8</v>
      </c>
    </row>
    <row r="20" spans="1:7" ht="15.75">
      <c r="A20" s="4">
        <v>300</v>
      </c>
      <c r="B20" s="9">
        <v>2.75</v>
      </c>
      <c r="C20" s="3">
        <v>2.5</v>
      </c>
      <c r="D20" s="10">
        <v>2.2</v>
      </c>
      <c r="E20" s="9">
        <v>0.46</v>
      </c>
      <c r="F20" s="3">
        <v>0.54</v>
      </c>
      <c r="G20" s="10">
        <v>0.76</v>
      </c>
    </row>
    <row r="21" spans="1:7" ht="15.75">
      <c r="A21" s="5">
        <v>350</v>
      </c>
      <c r="B21" s="7">
        <v>2.75</v>
      </c>
      <c r="C21" s="2">
        <v>2.75</v>
      </c>
      <c r="D21" s="8">
        <v>2.35</v>
      </c>
      <c r="E21" s="7">
        <v>0.46</v>
      </c>
      <c r="F21" s="2">
        <v>0.52</v>
      </c>
      <c r="G21" s="8">
        <v>0.73</v>
      </c>
    </row>
    <row r="22" spans="1:7" ht="15.75">
      <c r="A22" s="4">
        <v>480</v>
      </c>
      <c r="B22" s="9">
        <v>2.75</v>
      </c>
      <c r="C22" s="3">
        <v>2.75</v>
      </c>
      <c r="D22" s="10">
        <v>2.75</v>
      </c>
      <c r="E22" s="9">
        <v>0.46</v>
      </c>
      <c r="F22" s="3">
        <v>0.5</v>
      </c>
      <c r="G22" s="10">
        <v>0.68</v>
      </c>
    </row>
    <row r="23" spans="1:7" ht="16.5" thickBot="1">
      <c r="A23" s="6">
        <v>1000</v>
      </c>
      <c r="B23" s="11">
        <v>2.75</v>
      </c>
      <c r="C23" s="12">
        <v>2.75</v>
      </c>
      <c r="D23" s="13">
        <v>2.75</v>
      </c>
      <c r="E23" s="20">
        <v>0.46</v>
      </c>
      <c r="F23" s="21">
        <v>0.5</v>
      </c>
      <c r="G23" s="22">
        <v>0.68</v>
      </c>
    </row>
    <row r="25" spans="1:8" ht="15.75" thickBot="1">
      <c r="A25" s="219" t="s">
        <v>48</v>
      </c>
      <c r="B25" s="220"/>
      <c r="C25" s="220"/>
      <c r="D25" s="220"/>
      <c r="E25" s="220"/>
      <c r="F25" s="220"/>
      <c r="G25" s="220"/>
      <c r="H25" s="220"/>
    </row>
    <row r="26" spans="1:9" ht="16.5" customHeight="1" thickBot="1">
      <c r="A26" s="208" t="s">
        <v>50</v>
      </c>
      <c r="B26" s="215" t="s">
        <v>49</v>
      </c>
      <c r="C26" s="216"/>
      <c r="D26" s="216"/>
      <c r="E26" s="216"/>
      <c r="F26" s="216"/>
      <c r="G26" s="216"/>
      <c r="H26" s="216"/>
      <c r="I26" s="217"/>
    </row>
    <row r="27" spans="1:9" ht="16.5" thickBot="1">
      <c r="A27" s="209"/>
      <c r="B27" s="30">
        <v>5</v>
      </c>
      <c r="C27" s="31">
        <v>10</v>
      </c>
      <c r="D27" s="31">
        <v>20</v>
      </c>
      <c r="E27" s="31">
        <v>40</v>
      </c>
      <c r="F27" s="31">
        <v>80</v>
      </c>
      <c r="G27" s="31">
        <v>160</v>
      </c>
      <c r="H27" s="54">
        <v>350</v>
      </c>
      <c r="I27" s="43">
        <v>350</v>
      </c>
    </row>
    <row r="28" spans="1:9" ht="15.75">
      <c r="A28" s="27">
        <v>0.1</v>
      </c>
      <c r="B28" s="28">
        <v>0.95</v>
      </c>
      <c r="C28" s="29">
        <v>0.92</v>
      </c>
      <c r="D28" s="29">
        <v>0.88</v>
      </c>
      <c r="E28" s="29">
        <v>0.83</v>
      </c>
      <c r="F28" s="29">
        <v>0.76</v>
      </c>
      <c r="G28" s="29">
        <v>0.67</v>
      </c>
      <c r="H28" s="53">
        <v>0.56</v>
      </c>
      <c r="I28" s="44">
        <v>0.56</v>
      </c>
    </row>
    <row r="29" spans="1:9" ht="15.75">
      <c r="A29" s="5">
        <v>5</v>
      </c>
      <c r="B29" s="7">
        <v>0.89</v>
      </c>
      <c r="C29" s="2">
        <v>0.87</v>
      </c>
      <c r="D29" s="2">
        <v>0.84</v>
      </c>
      <c r="E29" s="2">
        <v>0.8</v>
      </c>
      <c r="F29" s="2">
        <v>0.73</v>
      </c>
      <c r="G29" s="2">
        <v>0.65</v>
      </c>
      <c r="H29" s="52">
        <v>0.54</v>
      </c>
      <c r="I29" s="45">
        <v>0.54</v>
      </c>
    </row>
    <row r="30" spans="1:9" ht="15.75">
      <c r="A30" s="4">
        <v>10</v>
      </c>
      <c r="B30" s="9">
        <v>0.85</v>
      </c>
      <c r="C30" s="3">
        <v>0.84</v>
      </c>
      <c r="D30" s="3">
        <v>0.81</v>
      </c>
      <c r="E30" s="3">
        <v>0.77</v>
      </c>
      <c r="F30" s="3">
        <v>0.71</v>
      </c>
      <c r="G30" s="3">
        <v>0.64</v>
      </c>
      <c r="H30" s="51">
        <v>0.53</v>
      </c>
      <c r="I30" s="46">
        <v>0.53</v>
      </c>
    </row>
    <row r="31" spans="1:9" ht="15.75">
      <c r="A31" s="5">
        <v>20</v>
      </c>
      <c r="B31" s="7">
        <v>0.8</v>
      </c>
      <c r="C31" s="2">
        <v>0.78</v>
      </c>
      <c r="D31" s="2">
        <v>0.76</v>
      </c>
      <c r="E31" s="2">
        <v>0.73</v>
      </c>
      <c r="F31" s="2">
        <v>0.68</v>
      </c>
      <c r="G31" s="2">
        <v>0.61</v>
      </c>
      <c r="H31" s="52">
        <v>0.51</v>
      </c>
      <c r="I31" s="45">
        <v>0.51</v>
      </c>
    </row>
    <row r="32" spans="1:9" ht="15.75">
      <c r="A32" s="4">
        <v>40</v>
      </c>
      <c r="B32" s="9">
        <v>0.72</v>
      </c>
      <c r="C32" s="3">
        <v>0.72</v>
      </c>
      <c r="D32" s="3">
        <v>0.7</v>
      </c>
      <c r="E32" s="3">
        <v>0.67</v>
      </c>
      <c r="F32" s="3">
        <v>0.63</v>
      </c>
      <c r="G32" s="3">
        <v>0.57</v>
      </c>
      <c r="H32" s="51">
        <v>0.48</v>
      </c>
      <c r="I32" s="46">
        <v>0.48</v>
      </c>
    </row>
    <row r="33" spans="1:9" ht="15.75">
      <c r="A33" s="5">
        <v>80</v>
      </c>
      <c r="B33" s="7">
        <v>0.63</v>
      </c>
      <c r="C33" s="2">
        <v>0.63</v>
      </c>
      <c r="D33" s="2">
        <v>0.61</v>
      </c>
      <c r="E33" s="2">
        <v>0.59</v>
      </c>
      <c r="F33" s="2">
        <v>0.56</v>
      </c>
      <c r="G33" s="2">
        <v>0.51</v>
      </c>
      <c r="H33" s="52">
        <v>0.44</v>
      </c>
      <c r="I33" s="45">
        <v>0.44</v>
      </c>
    </row>
    <row r="34" spans="1:9" ht="15.75">
      <c r="A34" s="4">
        <v>160</v>
      </c>
      <c r="B34" s="9">
        <v>0.53</v>
      </c>
      <c r="C34" s="3">
        <v>0.53</v>
      </c>
      <c r="D34" s="3">
        <v>0.52</v>
      </c>
      <c r="E34" s="3">
        <v>0.5</v>
      </c>
      <c r="F34" s="3">
        <v>0.47</v>
      </c>
      <c r="G34" s="3">
        <v>0.44</v>
      </c>
      <c r="H34" s="51">
        <v>0.38</v>
      </c>
      <c r="I34" s="46">
        <v>0.38</v>
      </c>
    </row>
    <row r="35" spans="1:9" ht="16.5" thickBot="1">
      <c r="A35" s="48">
        <v>160</v>
      </c>
      <c r="B35" s="49">
        <v>0.53</v>
      </c>
      <c r="C35" s="50">
        <v>0.53</v>
      </c>
      <c r="D35" s="50">
        <v>0.52</v>
      </c>
      <c r="E35" s="50">
        <v>0.5</v>
      </c>
      <c r="F35" s="50">
        <v>0.47</v>
      </c>
      <c r="G35" s="50">
        <v>0.44</v>
      </c>
      <c r="H35" s="55">
        <v>0.38</v>
      </c>
      <c r="I35" s="47">
        <v>0.38</v>
      </c>
    </row>
  </sheetData>
  <sheetProtection/>
  <mergeCells count="9">
    <mergeCell ref="A1:I1"/>
    <mergeCell ref="A6:G6"/>
    <mergeCell ref="A25:H25"/>
    <mergeCell ref="A2:I2"/>
    <mergeCell ref="E7:G7"/>
    <mergeCell ref="A26:A27"/>
    <mergeCell ref="B7:D7"/>
    <mergeCell ref="A7:A8"/>
    <mergeCell ref="B26:I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СпецСтройСтандарт</Company>
  <HyperlinkBase>http://angar21.ru/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ветрового давления</dc:title>
  <dc:subject/>
  <dc:creator>tutanhamon</dc:creator>
  <cp:keywords>проектирование и строительство ангаров, расчет ветрового давления</cp:keywords>
  <dc:description>Расчет ветрового давления для проектирования ангара и строительства металлоконструкций</dc:description>
  <cp:lastModifiedBy>miniurgen</cp:lastModifiedBy>
  <dcterms:created xsi:type="dcterms:W3CDTF">2009-01-14T06:23:33Z</dcterms:created>
  <dcterms:modified xsi:type="dcterms:W3CDTF">2010-11-18T09:49:59Z</dcterms:modified>
  <cp:category/>
  <cp:version/>
  <cp:contentType/>
  <cp:contentStatus/>
</cp:coreProperties>
</file>